
<file path=[Content_Types].xml><?xml version="1.0" encoding="utf-8"?>
<Types xmlns="http://schemas.openxmlformats.org/package/2006/content-type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thumbnail" Target="docProps/thumbnail.emf"/><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officeDocument/2006/relationships/custom-properties" Target="docProps/custom.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mc:AlternateContent xmlns:mc="http://schemas.openxmlformats.org/markup-compatibility/2006">
    <mc:Choice Requires="x15">
      <x15ac:absPath xmlns:x15ac="http://schemas.microsoft.com/office/spreadsheetml/2010/11/ac" url="C:\Myanmar office\regional office\pakistan\procurement\UNON 1 (2 bridge Oct 25)\JICA 2\Case 1\After TA for RFX\RFX JICA\"/>
    </mc:Choice>
  </mc:AlternateContent>
  <xr:revisionPtr revIDLastSave="0" documentId="13_ncr:1_{8D86B0F2-CB2D-4911-91B7-86C5F674C4A5}" xr6:coauthVersionLast="47" xr6:coauthVersionMax="47" xr10:uidLastSave="{00000000-0000-0000-0000-000000000000}"/>
  <bookViews>
    <workbookView xWindow="-108" yWindow="-108" windowWidth="23256" windowHeight="12456" tabRatio="788" activeTab="4" xr2:uid="{00000000-000D-0000-FFFF-FFFF00000000}"/>
  </bookViews>
  <sheets>
    <sheet name="01-G.Summary" sheetId="1" r:id="rId1"/>
    <sheet name="02-Summary (Retro-fitting Works" sheetId="2" r:id="rId2"/>
    <sheet name="03-B.O.Q CIVIL WORK" sheetId="3" r:id="rId3"/>
    <sheet name="03(a)-M.S Civil Work" sheetId="4" state="hidden" r:id="rId4"/>
    <sheet name="04-B.O.Q Electrical WORK" sheetId="5" r:id="rId5"/>
    <sheet name="04(a)-M.S Electrical Work" sheetId="6" state="hidden" r:id="rId6"/>
    <sheet name="06-External Development" sheetId="7" r:id="rId7"/>
    <sheet name="06(a)-M.S External Development " sheetId="8" state="hidden" r:id="rId8"/>
  </sheets>
  <definedNames>
    <definedName name="_______________________tw1">#REF!</definedName>
    <definedName name="______________________tw1">#REF!</definedName>
    <definedName name="_____________________tw1">#REF!</definedName>
    <definedName name="____________________tw1">#REF!</definedName>
    <definedName name="___________________tw1">#REF!</definedName>
    <definedName name="__________________tw1">#REF!</definedName>
    <definedName name="_________________tw1">#REF!</definedName>
    <definedName name="________________tw1">#REF!</definedName>
    <definedName name="_______________tw1">#REF!</definedName>
    <definedName name="______________tw1">#REF!</definedName>
    <definedName name="_____________tw1">#REF!</definedName>
    <definedName name="____________tw1">#REF!</definedName>
    <definedName name="___________tw1">#REF!</definedName>
    <definedName name="__________tw1">#REF!</definedName>
    <definedName name="_________tw1">#REF!</definedName>
    <definedName name="________tw1">#REF!</definedName>
    <definedName name="_______tw1">#REF!</definedName>
    <definedName name="______tw1">#REF!</definedName>
    <definedName name="_____tw1">#REF!</definedName>
    <definedName name="____A66666">#REF!</definedName>
    <definedName name="____tw1">#REF!</definedName>
    <definedName name="___A66666">#REF!</definedName>
    <definedName name="___tw1">#REF!</definedName>
    <definedName name="__A66666">#REF!</definedName>
    <definedName name="__tw1">#REF!</definedName>
    <definedName name="_a">#REF!</definedName>
    <definedName name="_A66666">#REF!</definedName>
    <definedName name="_des1">#REF!</definedName>
    <definedName name="_Fill">#REF!</definedName>
    <definedName name="_xlnm._FilterDatabase" localSheetId="2" hidden="1">'03-B.O.Q CIVIL WORK'!$B$4:$H$51</definedName>
    <definedName name="_Key1">#REF!</definedName>
    <definedName name="_Key2">#REF!</definedName>
    <definedName name="_ROW14">#REF!</definedName>
    <definedName name="_ROW20">#REF!</definedName>
    <definedName name="_Sort">#REF!</definedName>
    <definedName name="_tw1">#REF!</definedName>
    <definedName name="a">#REF!</definedName>
    <definedName name="aa">#REF!</definedName>
    <definedName name="abc">#REF!</definedName>
    <definedName name="appendix">#REF!</definedName>
    <definedName name="as">#REF!</definedName>
    <definedName name="ass">#REF!</definedName>
    <definedName name="az">#REF!</definedName>
    <definedName name="b">#REF!</definedName>
    <definedName name="bb">#REF!</definedName>
    <definedName name="BBB">#REF!</definedName>
    <definedName name="bend">#REF!</definedName>
    <definedName name="BOTHICK">#REF!</definedName>
    <definedName name="boynsr">#REF!</definedName>
    <definedName name="boynsr1">#REF!</definedName>
    <definedName name="boynsr3">#REF!</definedName>
    <definedName name="boynsr5">#REF!</definedName>
    <definedName name="boysr">#REF!</definedName>
    <definedName name="boysr1">#REF!</definedName>
    <definedName name="boysr2">#REF!</definedName>
    <definedName name="boysr3">#REF!</definedName>
    <definedName name="building">#REF!</definedName>
    <definedName name="cal">#REF!</definedName>
    <definedName name="chaudhry">#REF!</definedName>
    <definedName name="Code">#REF!</definedName>
    <definedName name="d">#REF!</definedName>
    <definedName name="dd">#REF!</definedName>
    <definedName name="DDD">#REF!</definedName>
    <definedName name="Dec">#REF!</definedName>
    <definedName name="Descri">#REF!</definedName>
    <definedName name="dese">#REF!</definedName>
    <definedName name="Desri">#REF!</definedName>
    <definedName name="Desup">#REF!</definedName>
    <definedName name="DL">#REF!</definedName>
    <definedName name="dsd">#REF!</definedName>
    <definedName name="e">#REF!</definedName>
    <definedName name="ee">#REF!</definedName>
    <definedName name="eee">#REF!</definedName>
    <definedName name="ESTQTY">#REF!</definedName>
    <definedName name="F">#REF!</definedName>
    <definedName name="fdsa">#REF!</definedName>
    <definedName name="FF">#REF!</definedName>
    <definedName name="fgh">#REF!</definedName>
    <definedName name="Fill">#REF!</definedName>
    <definedName name="G">#REF!</definedName>
    <definedName name="GF">#REF!</definedName>
    <definedName name="ggg">#REF!</definedName>
    <definedName name="gpcd">#REF!</definedName>
    <definedName name="gs">#REF!</definedName>
    <definedName name="h">#REF!</definedName>
    <definedName name="household">#REF!</definedName>
    <definedName name="hyttr">#REF!</definedName>
    <definedName name="I">#REF!</definedName>
    <definedName name="INFO">#REF!</definedName>
    <definedName name="ITE">#REF!</definedName>
    <definedName name="ITMS">#REF!</definedName>
    <definedName name="IV">#REF!</definedName>
    <definedName name="j">#REF!</definedName>
    <definedName name="J1ws">#REF!</definedName>
    <definedName name="J1wsES">#REF!</definedName>
    <definedName name="jh">#REF!</definedName>
    <definedName name="jhjhjhjhjhjhjhfg">#REF!</definedName>
    <definedName name="jjjj">#REF!</definedName>
    <definedName name="k">#REF!</definedName>
    <definedName name="kkkkkk">#REF!</definedName>
    <definedName name="kl">#REF!</definedName>
    <definedName name="L">#REF!</definedName>
    <definedName name="L_1">#REF!</definedName>
    <definedName name="L_10">#REF!</definedName>
    <definedName name="L_11">#REF!</definedName>
    <definedName name="L_12">#REF!</definedName>
    <definedName name="L_13">#REF!</definedName>
    <definedName name="L_14">#REF!</definedName>
    <definedName name="L_15">#REF!</definedName>
    <definedName name="L_2">#REF!</definedName>
    <definedName name="L_3">#REF!</definedName>
    <definedName name="L_4">#REF!</definedName>
    <definedName name="L_5">#REF!</definedName>
    <definedName name="L_6">#REF!</definedName>
    <definedName name="L_7">#REF!</definedName>
    <definedName name="L_8">#REF!</definedName>
    <definedName name="L_9">#REF!</definedName>
    <definedName name="lkjh">#REF!</definedName>
    <definedName name="ll">#REF!</definedName>
    <definedName name="lp">#REF!</definedName>
    <definedName name="lpcd">#REF!</definedName>
    <definedName name="LPDC">#REF!</definedName>
    <definedName name="M">#REF!</definedName>
    <definedName name="M_1">#REF!</definedName>
    <definedName name="M_10">#REF!</definedName>
    <definedName name="M_11">#REF!</definedName>
    <definedName name="M_12">#REF!</definedName>
    <definedName name="M_13">#REF!</definedName>
    <definedName name="M_14">#REF!</definedName>
    <definedName name="M_15">#REF!</definedName>
    <definedName name="M_16">#REF!</definedName>
    <definedName name="M_17">#REF!</definedName>
    <definedName name="M_18">#REF!</definedName>
    <definedName name="M_19">#REF!</definedName>
    <definedName name="M_2">#REF!</definedName>
    <definedName name="M_3">#REF!</definedName>
    <definedName name="M_4">#REF!</definedName>
    <definedName name="M_5">#REF!</definedName>
    <definedName name="M_6">#REF!</definedName>
    <definedName name="M_7">#REF!</definedName>
    <definedName name="M_8">#REF!</definedName>
    <definedName name="M_9">#REF!</definedName>
    <definedName name="MUK">#REF!</definedName>
    <definedName name="n">#REF!</definedName>
    <definedName name="o">#REF!</definedName>
    <definedName name="Ok">#REF!</definedName>
    <definedName name="OPTION">#REF!</definedName>
    <definedName name="p">#REF!</definedName>
    <definedName name="pcc">#REF!</definedName>
    <definedName name="phbn">#REF!</definedName>
    <definedName name="phbnsr">#REF!</definedName>
    <definedName name="phbnsr.">#REF!</definedName>
    <definedName name="phbnsr1">#REF!</definedName>
    <definedName name="phbsr">#REF!</definedName>
    <definedName name="phbsr1">#REF!</definedName>
    <definedName name="PNT">#REF!</definedName>
    <definedName name="PRINT_AREA_MI">#REF!</definedName>
    <definedName name="PRINT_TITLES_MI">#REF!</definedName>
    <definedName name="PrintArea1">#REF!</definedName>
    <definedName name="PrintTitles1">#REF!</definedName>
    <definedName name="Q">#REF!</definedName>
    <definedName name="qtye">#REF!</definedName>
    <definedName name="Quan">#REF!</definedName>
    <definedName name="QUANTITY">#REF!</definedName>
    <definedName name="Quanup">#REF!</definedName>
    <definedName name="R.Bill">#REF!</definedName>
    <definedName name="Rates">#REF!</definedName>
    <definedName name="s">#REF!</definedName>
    <definedName name="sa">#REF!</definedName>
    <definedName name="SAVE">#REF!</definedName>
    <definedName name="scv">#REF!</definedName>
    <definedName name="sd">#REF!</definedName>
    <definedName name="sdadsa">#REF!</definedName>
    <definedName name="SF">#REF!</definedName>
    <definedName name="t">#REF!</definedName>
    <definedName name="Tee">#REF!</definedName>
    <definedName name="v">#REF!</definedName>
    <definedName name="vel">#REF!</definedName>
    <definedName name="w">#REF!</definedName>
    <definedName name="xyz">#REF!</definedName>
    <definedName name="y">#REF!</definedName>
    <definedName name="YY">#REF!</definedName>
    <definedName name="z">#REF!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54" i="8" l="1"/>
  <c r="I156" i="8" s="1"/>
  <c r="H153" i="8"/>
  <c r="H152" i="8"/>
  <c r="H151" i="8"/>
  <c r="H150" i="8"/>
  <c r="H149" i="8"/>
  <c r="H148" i="8"/>
  <c r="H154" i="8" s="1"/>
  <c r="H156" i="8" s="1"/>
  <c r="F34" i="7" s="1"/>
  <c r="C148" i="8"/>
  <c r="I143" i="8"/>
  <c r="I142" i="8"/>
  <c r="I144" i="8" s="1"/>
  <c r="H141" i="8"/>
  <c r="H140" i="8"/>
  <c r="H139" i="8"/>
  <c r="H138" i="8"/>
  <c r="H137" i="8"/>
  <c r="H142" i="8" s="1"/>
  <c r="H144" i="8" s="1"/>
  <c r="F33" i="7" s="1"/>
  <c r="C137" i="8"/>
  <c r="I131" i="8"/>
  <c r="I133" i="8" s="1"/>
  <c r="H130" i="8"/>
  <c r="H129" i="8"/>
  <c r="H128" i="8"/>
  <c r="H127" i="8"/>
  <c r="H126" i="8"/>
  <c r="H125" i="8"/>
  <c r="H131" i="8" s="1"/>
  <c r="H133" i="8" s="1"/>
  <c r="F32" i="7" s="1"/>
  <c r="C125" i="8"/>
  <c r="I120" i="8"/>
  <c r="I119" i="8"/>
  <c r="I121" i="8" s="1"/>
  <c r="H118" i="8"/>
  <c r="H117" i="8"/>
  <c r="H116" i="8"/>
  <c r="H115" i="8"/>
  <c r="H114" i="8"/>
  <c r="H119" i="8" s="1"/>
  <c r="H121" i="8" s="1"/>
  <c r="F31" i="7" s="1"/>
  <c r="H36" i="7" s="1"/>
  <c r="C114" i="8"/>
  <c r="I109" i="8"/>
  <c r="I108" i="8"/>
  <c r="I110" i="8" s="1"/>
  <c r="H107" i="8"/>
  <c r="H106" i="8"/>
  <c r="H105" i="8"/>
  <c r="H104" i="8"/>
  <c r="H103" i="8"/>
  <c r="H102" i="8"/>
  <c r="H108" i="8" s="1"/>
  <c r="H110" i="8" s="1"/>
  <c r="F21" i="7" s="1"/>
  <c r="C102" i="8"/>
  <c r="I96" i="8"/>
  <c r="I98" i="8" s="1"/>
  <c r="H95" i="8"/>
  <c r="H94" i="8"/>
  <c r="H93" i="8"/>
  <c r="H92" i="8"/>
  <c r="H91" i="8"/>
  <c r="H96" i="8" s="1"/>
  <c r="H98" i="8" s="1"/>
  <c r="F20" i="7" s="1"/>
  <c r="C91" i="8"/>
  <c r="I85" i="8"/>
  <c r="I87" i="8" s="1"/>
  <c r="H84" i="8"/>
  <c r="H83" i="8"/>
  <c r="H82" i="8"/>
  <c r="H81" i="8"/>
  <c r="H80" i="8"/>
  <c r="H85" i="8" s="1"/>
  <c r="H87" i="8" s="1"/>
  <c r="F19" i="7" s="1"/>
  <c r="H79" i="8"/>
  <c r="C79" i="8"/>
  <c r="I73" i="8"/>
  <c r="I75" i="8" s="1"/>
  <c r="H72" i="8"/>
  <c r="H71" i="8"/>
  <c r="H70" i="8"/>
  <c r="H69" i="8"/>
  <c r="H73" i="8" s="1"/>
  <c r="H75" i="8" s="1"/>
  <c r="F14" i="7" s="1"/>
  <c r="H68" i="8"/>
  <c r="H67" i="8"/>
  <c r="C67" i="8"/>
  <c r="I61" i="8"/>
  <c r="I63" i="8" s="1"/>
  <c r="H60" i="8"/>
  <c r="H59" i="8"/>
  <c r="H58" i="8"/>
  <c r="H57" i="8"/>
  <c r="H56" i="8"/>
  <c r="H55" i="8"/>
  <c r="H54" i="8"/>
  <c r="H61" i="8" s="1"/>
  <c r="H63" i="8" s="1"/>
  <c r="F13" i="7" s="1"/>
  <c r="C54" i="8"/>
  <c r="I48" i="8"/>
  <c r="I50" i="8" s="1"/>
  <c r="H48" i="8"/>
  <c r="H50" i="8" s="1"/>
  <c r="F12" i="7" s="1"/>
  <c r="H47" i="8"/>
  <c r="H46" i="8"/>
  <c r="H45" i="8"/>
  <c r="H44" i="8"/>
  <c r="H43" i="8"/>
  <c r="H42" i="8"/>
  <c r="C42" i="8"/>
  <c r="I36" i="8"/>
  <c r="I38" i="8" s="1"/>
  <c r="H35" i="8"/>
  <c r="H34" i="8"/>
  <c r="H33" i="8"/>
  <c r="H32" i="8"/>
  <c r="H31" i="8"/>
  <c r="H30" i="8"/>
  <c r="H36" i="8" s="1"/>
  <c r="H38" i="8" s="1"/>
  <c r="F11" i="7" s="1"/>
  <c r="C30" i="8"/>
  <c r="B30" i="8"/>
  <c r="B42" i="8" s="1"/>
  <c r="B54" i="8" s="1"/>
  <c r="B67" i="8" s="1"/>
  <c r="B79" i="8" s="1"/>
  <c r="B91" i="8" s="1"/>
  <c r="B102" i="8" s="1"/>
  <c r="B114" i="8" s="1"/>
  <c r="B125" i="8" s="1"/>
  <c r="B137" i="8" s="1"/>
  <c r="B148" i="8" s="1"/>
  <c r="I25" i="8"/>
  <c r="I24" i="8"/>
  <c r="I26" i="8" s="1"/>
  <c r="H23" i="8"/>
  <c r="H22" i="8"/>
  <c r="H21" i="8"/>
  <c r="H20" i="8"/>
  <c r="H19" i="8"/>
  <c r="H18" i="8"/>
  <c r="H24" i="8" s="1"/>
  <c r="H26" i="8" s="1"/>
  <c r="F10" i="7" s="1"/>
  <c r="C18" i="8"/>
  <c r="B18" i="8"/>
  <c r="I14" i="8"/>
  <c r="I13" i="8"/>
  <c r="I12" i="8"/>
  <c r="H11" i="8"/>
  <c r="H10" i="8"/>
  <c r="H9" i="8"/>
  <c r="H8" i="8"/>
  <c r="H7" i="8"/>
  <c r="H12" i="8" s="1"/>
  <c r="H14" i="8" s="1"/>
  <c r="F9" i="7" s="1"/>
  <c r="C7" i="8"/>
  <c r="D2" i="8"/>
  <c r="H22" i="7"/>
  <c r="C20" i="7"/>
  <c r="C21" i="7" s="1"/>
  <c r="C31" i="7" s="1"/>
  <c r="C32" i="7" s="1"/>
  <c r="C33" i="7" s="1"/>
  <c r="C34" i="7" s="1"/>
  <c r="H15" i="7"/>
  <c r="H39" i="7" s="1"/>
  <c r="B10" i="7"/>
  <c r="B11" i="7" s="1"/>
  <c r="B12" i="7" s="1"/>
  <c r="B13" i="7" s="1"/>
  <c r="B14" i="7" s="1"/>
  <c r="B19" i="7" s="1"/>
  <c r="B20" i="7" s="1"/>
  <c r="B21" i="7" s="1"/>
  <c r="B31" i="7" s="1"/>
  <c r="B32" i="7" s="1"/>
  <c r="B33" i="7" s="1"/>
  <c r="B34" i="7" s="1"/>
  <c r="I388" i="6"/>
  <c r="I390" i="6" s="1"/>
  <c r="H387" i="6"/>
  <c r="H386" i="6"/>
  <c r="H385" i="6"/>
  <c r="H384" i="6"/>
  <c r="H383" i="6"/>
  <c r="H382" i="6"/>
  <c r="H381" i="6"/>
  <c r="H380" i="6"/>
  <c r="D380" i="6"/>
  <c r="H379" i="6"/>
  <c r="H378" i="6"/>
  <c r="H388" i="6" s="1"/>
  <c r="H390" i="6" s="1"/>
  <c r="F33" i="5" s="1"/>
  <c r="C378" i="6"/>
  <c r="I372" i="6"/>
  <c r="I374" i="6" s="1"/>
  <c r="H371" i="6"/>
  <c r="H370" i="6"/>
  <c r="H369" i="6"/>
  <c r="H368" i="6"/>
  <c r="H367" i="6"/>
  <c r="H372" i="6" s="1"/>
  <c r="H374" i="6" s="1"/>
  <c r="F32" i="5" s="1"/>
  <c r="H366" i="6"/>
  <c r="H365" i="6"/>
  <c r="H364" i="6"/>
  <c r="H363" i="6"/>
  <c r="H362" i="6"/>
  <c r="H361" i="6"/>
  <c r="C361" i="6"/>
  <c r="I355" i="6"/>
  <c r="I357" i="6" s="1"/>
  <c r="H354" i="6"/>
  <c r="H353" i="6"/>
  <c r="H352" i="6"/>
  <c r="H351" i="6"/>
  <c r="H350" i="6"/>
  <c r="H349" i="6"/>
  <c r="H348" i="6"/>
  <c r="H347" i="6"/>
  <c r="H346" i="6"/>
  <c r="H345" i="6"/>
  <c r="H355" i="6" s="1"/>
  <c r="H357" i="6" s="1"/>
  <c r="F31" i="5" s="1"/>
  <c r="C345" i="6"/>
  <c r="I339" i="6"/>
  <c r="I341" i="6" s="1"/>
  <c r="H338" i="6"/>
  <c r="H337" i="6"/>
  <c r="H336" i="6"/>
  <c r="H335" i="6"/>
  <c r="H334" i="6"/>
  <c r="H333" i="6"/>
  <c r="H332" i="6"/>
  <c r="H331" i="6"/>
  <c r="H330" i="6"/>
  <c r="H339" i="6" s="1"/>
  <c r="H341" i="6" s="1"/>
  <c r="F30" i="5" s="1"/>
  <c r="C330" i="6"/>
  <c r="I325" i="6"/>
  <c r="I324" i="6"/>
  <c r="I326" i="6" s="1"/>
  <c r="H323" i="6"/>
  <c r="H322" i="6"/>
  <c r="H321" i="6"/>
  <c r="H320" i="6"/>
  <c r="H319" i="6"/>
  <c r="H318" i="6"/>
  <c r="H317" i="6"/>
  <c r="H316" i="6"/>
  <c r="H324" i="6" s="1"/>
  <c r="H326" i="6" s="1"/>
  <c r="F29" i="5" s="1"/>
  <c r="C316" i="6"/>
  <c r="I310" i="6"/>
  <c r="I312" i="6" s="1"/>
  <c r="H309" i="6"/>
  <c r="H308" i="6"/>
  <c r="H307" i="6"/>
  <c r="H306" i="6"/>
  <c r="H305" i="6"/>
  <c r="H304" i="6"/>
  <c r="H303" i="6"/>
  <c r="H302" i="6"/>
  <c r="H301" i="6"/>
  <c r="H300" i="6"/>
  <c r="H310" i="6" s="1"/>
  <c r="H312" i="6" s="1"/>
  <c r="F28" i="5" s="1"/>
  <c r="C300" i="6"/>
  <c r="I294" i="6"/>
  <c r="I296" i="6" s="1"/>
  <c r="H293" i="6"/>
  <c r="H292" i="6"/>
  <c r="H291" i="6"/>
  <c r="H290" i="6"/>
  <c r="H289" i="6"/>
  <c r="H288" i="6"/>
  <c r="H287" i="6"/>
  <c r="H286" i="6"/>
  <c r="H285" i="6"/>
  <c r="H284" i="6"/>
  <c r="H294" i="6" s="1"/>
  <c r="H296" i="6" s="1"/>
  <c r="F27" i="5" s="1"/>
  <c r="C284" i="6"/>
  <c r="I280" i="6"/>
  <c r="I278" i="6"/>
  <c r="I279" i="6" s="1"/>
  <c r="H277" i="6"/>
  <c r="H278" i="6" s="1"/>
  <c r="H280" i="6" s="1"/>
  <c r="F26" i="5" s="1"/>
  <c r="H276" i="6"/>
  <c r="H275" i="6"/>
  <c r="H274" i="6"/>
  <c r="H273" i="6"/>
  <c r="H272" i="6"/>
  <c r="H271" i="6"/>
  <c r="H270" i="6"/>
  <c r="H269" i="6"/>
  <c r="H268" i="6"/>
  <c r="H267" i="6"/>
  <c r="C267" i="6"/>
  <c r="I261" i="6"/>
  <c r="I263" i="6" s="1"/>
  <c r="H260" i="6"/>
  <c r="H259" i="6"/>
  <c r="H258" i="6"/>
  <c r="H257" i="6"/>
  <c r="H256" i="6"/>
  <c r="H255" i="6"/>
  <c r="H254" i="6"/>
  <c r="H261" i="6" s="1"/>
  <c r="H263" i="6" s="1"/>
  <c r="F25" i="5" s="1"/>
  <c r="H253" i="6"/>
  <c r="H252" i="6"/>
  <c r="C252" i="6"/>
  <c r="I247" i="6"/>
  <c r="I246" i="6"/>
  <c r="I248" i="6" s="1"/>
  <c r="H245" i="6"/>
  <c r="H244" i="6"/>
  <c r="H243" i="6"/>
  <c r="H242" i="6"/>
  <c r="H241" i="6"/>
  <c r="H240" i="6"/>
  <c r="H239" i="6"/>
  <c r="H238" i="6"/>
  <c r="H237" i="6"/>
  <c r="H236" i="6"/>
  <c r="H246" i="6" s="1"/>
  <c r="H248" i="6" s="1"/>
  <c r="F24" i="5" s="1"/>
  <c r="C236" i="6"/>
  <c r="I231" i="6"/>
  <c r="I230" i="6"/>
  <c r="I232" i="6" s="1"/>
  <c r="H229" i="6"/>
  <c r="H228" i="6"/>
  <c r="H227" i="6"/>
  <c r="H226" i="6"/>
  <c r="H225" i="6"/>
  <c r="H224" i="6"/>
  <c r="H223" i="6"/>
  <c r="H222" i="6"/>
  <c r="H221" i="6"/>
  <c r="H220" i="6"/>
  <c r="H219" i="6"/>
  <c r="H230" i="6" s="1"/>
  <c r="H232" i="6" s="1"/>
  <c r="F23" i="5" s="1"/>
  <c r="C219" i="6"/>
  <c r="I213" i="6"/>
  <c r="I215" i="6" s="1"/>
  <c r="H212" i="6"/>
  <c r="H211" i="6"/>
  <c r="H210" i="6"/>
  <c r="H209" i="6"/>
  <c r="H213" i="6" s="1"/>
  <c r="H215" i="6" s="1"/>
  <c r="F22" i="5" s="1"/>
  <c r="H208" i="6"/>
  <c r="H207" i="6"/>
  <c r="H206" i="6"/>
  <c r="H205" i="6"/>
  <c r="H204" i="6"/>
  <c r="H203" i="6"/>
  <c r="C203" i="6"/>
  <c r="B203" i="6"/>
  <c r="B219" i="6" s="1"/>
  <c r="B236" i="6" s="1"/>
  <c r="B252" i="6" s="1"/>
  <c r="B267" i="6" s="1"/>
  <c r="B284" i="6" s="1"/>
  <c r="B300" i="6" s="1"/>
  <c r="B316" i="6" s="1"/>
  <c r="B330" i="6" s="1"/>
  <c r="B345" i="6" s="1"/>
  <c r="B361" i="6" s="1"/>
  <c r="B378" i="6" s="1"/>
  <c r="I197" i="6"/>
  <c r="I199" i="6" s="1"/>
  <c r="H196" i="6"/>
  <c r="H195" i="6"/>
  <c r="H194" i="6"/>
  <c r="H193" i="6"/>
  <c r="H192" i="6"/>
  <c r="H191" i="6"/>
  <c r="H190" i="6"/>
  <c r="H189" i="6"/>
  <c r="H188" i="6"/>
  <c r="H187" i="6"/>
  <c r="H197" i="6" s="1"/>
  <c r="H199" i="6" s="1"/>
  <c r="F21" i="5" s="1"/>
  <c r="C187" i="6"/>
  <c r="B187" i="6"/>
  <c r="I181" i="6"/>
  <c r="I183" i="6" s="1"/>
  <c r="H180" i="6"/>
  <c r="H179" i="6"/>
  <c r="H178" i="6"/>
  <c r="H177" i="6"/>
  <c r="H176" i="6"/>
  <c r="H175" i="6"/>
  <c r="H174" i="6"/>
  <c r="H173" i="6"/>
  <c r="H172" i="6"/>
  <c r="H181" i="6" s="1"/>
  <c r="H183" i="6" s="1"/>
  <c r="F20" i="5" s="1"/>
  <c r="C172" i="6"/>
  <c r="I167" i="6"/>
  <c r="I166" i="6"/>
  <c r="I168" i="6" s="1"/>
  <c r="H165" i="6"/>
  <c r="H164" i="6"/>
  <c r="H163" i="6"/>
  <c r="H162" i="6"/>
  <c r="H161" i="6"/>
  <c r="H160" i="6"/>
  <c r="H159" i="6"/>
  <c r="H158" i="6"/>
  <c r="H157" i="6"/>
  <c r="H156" i="6"/>
  <c r="H166" i="6" s="1"/>
  <c r="H168" i="6" s="1"/>
  <c r="F15" i="5" s="1"/>
  <c r="C156" i="6"/>
  <c r="I151" i="6"/>
  <c r="I150" i="6"/>
  <c r="I152" i="6" s="1"/>
  <c r="H149" i="6"/>
  <c r="H148" i="6"/>
  <c r="H147" i="6"/>
  <c r="H146" i="6"/>
  <c r="H145" i="6"/>
  <c r="H144" i="6"/>
  <c r="H143" i="6"/>
  <c r="H142" i="6"/>
  <c r="H141" i="6"/>
  <c r="H140" i="6"/>
  <c r="H139" i="6"/>
  <c r="H150" i="6" s="1"/>
  <c r="H152" i="6" s="1"/>
  <c r="F14" i="5" s="1"/>
  <c r="C139" i="6"/>
  <c r="I133" i="6"/>
  <c r="I135" i="6" s="1"/>
  <c r="H132" i="6"/>
  <c r="H131" i="6"/>
  <c r="H130" i="6"/>
  <c r="H129" i="6"/>
  <c r="H128" i="6"/>
  <c r="H127" i="6"/>
  <c r="H126" i="6"/>
  <c r="H125" i="6"/>
  <c r="H124" i="6"/>
  <c r="H123" i="6"/>
  <c r="H122" i="6"/>
  <c r="H133" i="6" s="1"/>
  <c r="H135" i="6" s="1"/>
  <c r="F13" i="5" s="1"/>
  <c r="C122" i="6"/>
  <c r="I117" i="6"/>
  <c r="I116" i="6"/>
  <c r="I118" i="6" s="1"/>
  <c r="H115" i="6"/>
  <c r="H114" i="6"/>
  <c r="H113" i="6"/>
  <c r="H112" i="6"/>
  <c r="H111" i="6"/>
  <c r="H110" i="6"/>
  <c r="H109" i="6"/>
  <c r="H108" i="6"/>
  <c r="H107" i="6"/>
  <c r="H106" i="6"/>
  <c r="H116" i="6" s="1"/>
  <c r="H118" i="6" s="1"/>
  <c r="F12" i="5" s="1"/>
  <c r="C106" i="6"/>
  <c r="I100" i="6"/>
  <c r="I102" i="6" s="1"/>
  <c r="H99" i="6"/>
  <c r="H98" i="6"/>
  <c r="H97" i="6"/>
  <c r="H96" i="6"/>
  <c r="H95" i="6"/>
  <c r="H94" i="6"/>
  <c r="H93" i="6"/>
  <c r="D92" i="6"/>
  <c r="H92" i="6" s="1"/>
  <c r="H100" i="6" s="1"/>
  <c r="H102" i="6" s="1"/>
  <c r="F11" i="5" s="1"/>
  <c r="H91" i="6"/>
  <c r="H90" i="6"/>
  <c r="C90" i="6"/>
  <c r="I84" i="6"/>
  <c r="I86" i="6" s="1"/>
  <c r="H83" i="6"/>
  <c r="H82" i="6"/>
  <c r="H81" i="6"/>
  <c r="H80" i="6"/>
  <c r="H79" i="6"/>
  <c r="H78" i="6"/>
  <c r="H77" i="6"/>
  <c r="H76" i="6"/>
  <c r="H75" i="6"/>
  <c r="H74" i="6"/>
  <c r="H73" i="6"/>
  <c r="H84" i="6" s="1"/>
  <c r="H86" i="6" s="1"/>
  <c r="F10" i="5" s="1"/>
  <c r="C73" i="6"/>
  <c r="I67" i="6"/>
  <c r="I69" i="6" s="1"/>
  <c r="H66" i="6"/>
  <c r="H65" i="6"/>
  <c r="H64" i="6"/>
  <c r="H63" i="6"/>
  <c r="H62" i="6"/>
  <c r="H61" i="6"/>
  <c r="H60" i="6"/>
  <c r="E59" i="6"/>
  <c r="H59" i="6" s="1"/>
  <c r="H58" i="6"/>
  <c r="H57" i="6"/>
  <c r="H56" i="6"/>
  <c r="C56" i="6"/>
  <c r="I51" i="6"/>
  <c r="I50" i="6"/>
  <c r="I52" i="6" s="1"/>
  <c r="H49" i="6"/>
  <c r="H48" i="6"/>
  <c r="H47" i="6"/>
  <c r="H46" i="6"/>
  <c r="H45" i="6"/>
  <c r="H44" i="6"/>
  <c r="E43" i="6"/>
  <c r="D43" i="6"/>
  <c r="H43" i="6" s="1"/>
  <c r="H42" i="6"/>
  <c r="H41" i="6"/>
  <c r="H40" i="6"/>
  <c r="H39" i="6"/>
  <c r="C39" i="6"/>
  <c r="I34" i="6"/>
  <c r="I33" i="6"/>
  <c r="I35" i="6" s="1"/>
  <c r="H32" i="6"/>
  <c r="H31" i="6"/>
  <c r="H30" i="6"/>
  <c r="H29" i="6"/>
  <c r="H28" i="6"/>
  <c r="H27" i="6"/>
  <c r="H26" i="6"/>
  <c r="H25" i="6"/>
  <c r="H24" i="6"/>
  <c r="H23" i="6"/>
  <c r="H33" i="6" s="1"/>
  <c r="H35" i="6" s="1"/>
  <c r="F7" i="5" s="1"/>
  <c r="C23" i="6"/>
  <c r="B23" i="6"/>
  <c r="B39" i="6" s="1"/>
  <c r="B56" i="6" s="1"/>
  <c r="B73" i="6" s="1"/>
  <c r="B90" i="6" s="1"/>
  <c r="B106" i="6" s="1"/>
  <c r="B122" i="6" s="1"/>
  <c r="B139" i="6" s="1"/>
  <c r="B156" i="6" s="1"/>
  <c r="I19" i="6"/>
  <c r="I18" i="6"/>
  <c r="I17" i="6"/>
  <c r="H16" i="6"/>
  <c r="H15" i="6"/>
  <c r="H14" i="6"/>
  <c r="H13" i="6"/>
  <c r="H12" i="6"/>
  <c r="H11" i="6"/>
  <c r="H10" i="6"/>
  <c r="H9" i="6"/>
  <c r="H8" i="6"/>
  <c r="H7" i="6"/>
  <c r="H6" i="6"/>
  <c r="H5" i="6"/>
  <c r="H17" i="6" s="1"/>
  <c r="H19" i="6" s="1"/>
  <c r="F6" i="5" s="1"/>
  <c r="C5" i="6"/>
  <c r="D2" i="6"/>
  <c r="H34" i="5"/>
  <c r="C21" i="5"/>
  <c r="C22" i="5" s="1"/>
  <c r="C23" i="5" s="1"/>
  <c r="C24" i="5" s="1"/>
  <c r="C25" i="5" s="1"/>
  <c r="C26" i="5" s="1"/>
  <c r="C27" i="5" s="1"/>
  <c r="C28" i="5" s="1"/>
  <c r="C29" i="5" s="1"/>
  <c r="C30" i="5" s="1"/>
  <c r="C31" i="5" s="1"/>
  <c r="C32" i="5" s="1"/>
  <c r="C33" i="5" s="1"/>
  <c r="H16" i="5"/>
  <c r="B7" i="5"/>
  <c r="B8" i="5" s="1"/>
  <c r="B9" i="5" s="1"/>
  <c r="B10" i="5" s="1"/>
  <c r="B11" i="5" s="1"/>
  <c r="B12" i="5" s="1"/>
  <c r="B13" i="5" s="1"/>
  <c r="B14" i="5" s="1"/>
  <c r="B15" i="5" s="1"/>
  <c r="I705" i="4"/>
  <c r="I707" i="4" s="1"/>
  <c r="H704" i="4"/>
  <c r="H703" i="4"/>
  <c r="H702" i="4"/>
  <c r="H701" i="4"/>
  <c r="H705" i="4" s="1"/>
  <c r="H707" i="4" s="1"/>
  <c r="F75" i="3" s="1"/>
  <c r="H700" i="4"/>
  <c r="H699" i="4"/>
  <c r="H698" i="4"/>
  <c r="H697" i="4"/>
  <c r="H696" i="4"/>
  <c r="C696" i="4"/>
  <c r="I690" i="4"/>
  <c r="I692" i="4" s="1"/>
  <c r="H689" i="4"/>
  <c r="H688" i="4"/>
  <c r="H687" i="4"/>
  <c r="H686" i="4"/>
  <c r="H685" i="4"/>
  <c r="H684" i="4"/>
  <c r="H683" i="4"/>
  <c r="H682" i="4"/>
  <c r="H681" i="4"/>
  <c r="H680" i="4"/>
  <c r="H679" i="4"/>
  <c r="H678" i="4"/>
  <c r="H690" i="4" s="1"/>
  <c r="H692" i="4" s="1"/>
  <c r="F74" i="3" s="1"/>
  <c r="C678" i="4"/>
  <c r="I672" i="4"/>
  <c r="I674" i="4" s="1"/>
  <c r="H671" i="4"/>
  <c r="H670" i="4"/>
  <c r="H669" i="4"/>
  <c r="H668" i="4"/>
  <c r="H667" i="4"/>
  <c r="H672" i="4" s="1"/>
  <c r="H674" i="4" s="1"/>
  <c r="F73" i="3" s="1"/>
  <c r="C667" i="4"/>
  <c r="I661" i="4"/>
  <c r="I663" i="4" s="1"/>
  <c r="H660" i="4"/>
  <c r="H659" i="4"/>
  <c r="H658" i="4"/>
  <c r="H657" i="4"/>
  <c r="H656" i="4"/>
  <c r="H661" i="4" s="1"/>
  <c r="H663" i="4" s="1"/>
  <c r="F72" i="3" s="1"/>
  <c r="H655" i="4"/>
  <c r="H654" i="4"/>
  <c r="H653" i="4"/>
  <c r="C653" i="4"/>
  <c r="I649" i="4"/>
  <c r="I648" i="4"/>
  <c r="I647" i="4"/>
  <c r="H646" i="4"/>
  <c r="H645" i="4"/>
  <c r="H644" i="4"/>
  <c r="H643" i="4"/>
  <c r="H642" i="4"/>
  <c r="H641" i="4"/>
  <c r="H640" i="4"/>
  <c r="H639" i="4"/>
  <c r="H638" i="4"/>
  <c r="H637" i="4"/>
  <c r="H636" i="4"/>
  <c r="H635" i="4"/>
  <c r="H634" i="4"/>
  <c r="H647" i="4" s="1"/>
  <c r="H649" i="4" s="1"/>
  <c r="F71" i="3" s="1"/>
  <c r="C634" i="4"/>
  <c r="I628" i="4"/>
  <c r="I630" i="4" s="1"/>
  <c r="H627" i="4"/>
  <c r="H626" i="4"/>
  <c r="H625" i="4"/>
  <c r="H624" i="4"/>
  <c r="H623" i="4"/>
  <c r="H622" i="4"/>
  <c r="H628" i="4" s="1"/>
  <c r="H630" i="4" s="1"/>
  <c r="F70" i="3" s="1"/>
  <c r="H621" i="4"/>
  <c r="H620" i="4"/>
  <c r="H619" i="4"/>
  <c r="H618" i="4"/>
  <c r="H617" i="4"/>
  <c r="C617" i="4"/>
  <c r="I611" i="4"/>
  <c r="I613" i="4" s="1"/>
  <c r="H611" i="4"/>
  <c r="H613" i="4" s="1"/>
  <c r="F69" i="3" s="1"/>
  <c r="H610" i="4"/>
  <c r="H609" i="4"/>
  <c r="H608" i="4"/>
  <c r="H607" i="4"/>
  <c r="H606" i="4"/>
  <c r="H605" i="4"/>
  <c r="H604" i="4"/>
  <c r="H603" i="4"/>
  <c r="H602" i="4"/>
  <c r="C602" i="4"/>
  <c r="I598" i="4"/>
  <c r="I596" i="4"/>
  <c r="I597" i="4" s="1"/>
  <c r="H595" i="4"/>
  <c r="H594" i="4"/>
  <c r="H593" i="4"/>
  <c r="H592" i="4"/>
  <c r="H591" i="4"/>
  <c r="H590" i="4"/>
  <c r="H589" i="4"/>
  <c r="H588" i="4"/>
  <c r="H587" i="4"/>
  <c r="H586" i="4"/>
  <c r="H585" i="4"/>
  <c r="H584" i="4"/>
  <c r="H583" i="4"/>
  <c r="H582" i="4"/>
  <c r="H581" i="4"/>
  <c r="H596" i="4" s="1"/>
  <c r="H598" i="4" s="1"/>
  <c r="F68" i="3" s="1"/>
  <c r="C581" i="4"/>
  <c r="I576" i="4"/>
  <c r="I575" i="4"/>
  <c r="I577" i="4" s="1"/>
  <c r="H574" i="4"/>
  <c r="H573" i="4"/>
  <c r="H572" i="4"/>
  <c r="H571" i="4"/>
  <c r="H570" i="4"/>
  <c r="H569" i="4"/>
  <c r="H568" i="4"/>
  <c r="H567" i="4"/>
  <c r="H566" i="4"/>
  <c r="H575" i="4" s="1"/>
  <c r="H577" i="4" s="1"/>
  <c r="F65" i="3" s="1"/>
  <c r="C566" i="4"/>
  <c r="I560" i="4"/>
  <c r="I562" i="4" s="1"/>
  <c r="H559" i="4"/>
  <c r="H558" i="4"/>
  <c r="H557" i="4"/>
  <c r="H556" i="4"/>
  <c r="H555" i="4"/>
  <c r="H553" i="4"/>
  <c r="H552" i="4"/>
  <c r="H551" i="4"/>
  <c r="H549" i="4"/>
  <c r="H548" i="4"/>
  <c r="H547" i="4"/>
  <c r="H546" i="4"/>
  <c r="H545" i="4"/>
  <c r="H544" i="4"/>
  <c r="H543" i="4"/>
  <c r="H542" i="4"/>
  <c r="H541" i="4"/>
  <c r="H540" i="4"/>
  <c r="H539" i="4"/>
  <c r="H538" i="4"/>
  <c r="H537" i="4"/>
  <c r="H536" i="4"/>
  <c r="H535" i="4"/>
  <c r="H534" i="4"/>
  <c r="H533" i="4"/>
  <c r="H560" i="4" s="1"/>
  <c r="H562" i="4" s="1"/>
  <c r="F64" i="3" s="1"/>
  <c r="H532" i="4"/>
  <c r="C532" i="4"/>
  <c r="I528" i="4"/>
  <c r="I526" i="4"/>
  <c r="I527" i="4" s="1"/>
  <c r="H525" i="4"/>
  <c r="H524" i="4"/>
  <c r="H523" i="4"/>
  <c r="H522" i="4"/>
  <c r="H521" i="4"/>
  <c r="H520" i="4"/>
  <c r="H519" i="4"/>
  <c r="H518" i="4"/>
  <c r="H517" i="4"/>
  <c r="H516" i="4"/>
  <c r="H515" i="4"/>
  <c r="H514" i="4"/>
  <c r="H513" i="4"/>
  <c r="H512" i="4"/>
  <c r="H511" i="4"/>
  <c r="H510" i="4"/>
  <c r="H509" i="4"/>
  <c r="H526" i="4" s="1"/>
  <c r="H528" i="4" s="1"/>
  <c r="F63" i="3" s="1"/>
  <c r="C509" i="4"/>
  <c r="I505" i="4"/>
  <c r="I503" i="4"/>
  <c r="I504" i="4" s="1"/>
  <c r="H502" i="4"/>
  <c r="H501" i="4"/>
  <c r="H500" i="4"/>
  <c r="H499" i="4"/>
  <c r="H498" i="4"/>
  <c r="G498" i="4"/>
  <c r="E498" i="4"/>
  <c r="H497" i="4"/>
  <c r="H496" i="4"/>
  <c r="H503" i="4" s="1"/>
  <c r="H505" i="4" s="1"/>
  <c r="F61" i="3" s="1"/>
  <c r="C496" i="4"/>
  <c r="I490" i="4"/>
  <c r="I492" i="4" s="1"/>
  <c r="H489" i="4"/>
  <c r="H488" i="4"/>
  <c r="H487" i="4"/>
  <c r="H486" i="4"/>
  <c r="H485" i="4"/>
  <c r="H490" i="4" s="1"/>
  <c r="H492" i="4" s="1"/>
  <c r="F60" i="3" s="1"/>
  <c r="H484" i="4"/>
  <c r="H483" i="4"/>
  <c r="C483" i="4"/>
  <c r="I478" i="4"/>
  <c r="I477" i="4"/>
  <c r="I479" i="4" s="1"/>
  <c r="H476" i="4"/>
  <c r="H475" i="4"/>
  <c r="H474" i="4"/>
  <c r="E473" i="4"/>
  <c r="H473" i="4" s="1"/>
  <c r="H472" i="4"/>
  <c r="H471" i="4"/>
  <c r="H470" i="4"/>
  <c r="H469" i="4"/>
  <c r="C469" i="4"/>
  <c r="B469" i="4"/>
  <c r="B483" i="4" s="1"/>
  <c r="B496" i="4" s="1"/>
  <c r="B509" i="4" s="1"/>
  <c r="B532" i="4" s="1"/>
  <c r="B566" i="4" s="1"/>
  <c r="B581" i="4" s="1"/>
  <c r="B602" i="4" s="1"/>
  <c r="B617" i="4" s="1"/>
  <c r="B634" i="4" s="1"/>
  <c r="B653" i="4" s="1"/>
  <c r="B667" i="4" s="1"/>
  <c r="B678" i="4" s="1"/>
  <c r="B696" i="4" s="1"/>
  <c r="I463" i="4"/>
  <c r="I465" i="4" s="1"/>
  <c r="H462" i="4"/>
  <c r="H461" i="4"/>
  <c r="H460" i="4"/>
  <c r="H459" i="4"/>
  <c r="H458" i="4"/>
  <c r="H457" i="4"/>
  <c r="H463" i="4" s="1"/>
  <c r="H465" i="4" s="1"/>
  <c r="F58" i="3" s="1"/>
  <c r="C457" i="4"/>
  <c r="B457" i="4"/>
  <c r="I452" i="4"/>
  <c r="I451" i="4"/>
  <c r="I453" i="4" s="1"/>
  <c r="H450" i="4"/>
  <c r="H449" i="4"/>
  <c r="H448" i="4"/>
  <c r="H447" i="4"/>
  <c r="H446" i="4"/>
  <c r="H445" i="4"/>
  <c r="H444" i="4"/>
  <c r="H443" i="4"/>
  <c r="H442" i="4"/>
  <c r="H441" i="4"/>
  <c r="H440" i="4"/>
  <c r="H439" i="4"/>
  <c r="H438" i="4"/>
  <c r="H451" i="4" s="1"/>
  <c r="H453" i="4" s="1"/>
  <c r="F55" i="3" s="1"/>
  <c r="H437" i="4"/>
  <c r="C437" i="4"/>
  <c r="I433" i="4"/>
  <c r="I432" i="4"/>
  <c r="I431" i="4"/>
  <c r="H430" i="4"/>
  <c r="H429" i="4"/>
  <c r="H428" i="4"/>
  <c r="H427" i="4"/>
  <c r="H426" i="4"/>
  <c r="H425" i="4"/>
  <c r="H424" i="4"/>
  <c r="H423" i="4"/>
  <c r="H431" i="4" s="1"/>
  <c r="H433" i="4" s="1"/>
  <c r="F50" i="3" s="1"/>
  <c r="C423" i="4"/>
  <c r="I417" i="4"/>
  <c r="I419" i="4" s="1"/>
  <c r="H416" i="4"/>
  <c r="H415" i="4"/>
  <c r="H414" i="4"/>
  <c r="H413" i="4"/>
  <c r="H412" i="4"/>
  <c r="H411" i="4"/>
  <c r="H410" i="4"/>
  <c r="H409" i="4"/>
  <c r="H408" i="4"/>
  <c r="H407" i="4"/>
  <c r="H406" i="4"/>
  <c r="H405" i="4"/>
  <c r="H404" i="4"/>
  <c r="H403" i="4"/>
  <c r="H417" i="4" s="1"/>
  <c r="H419" i="4" s="1"/>
  <c r="F47" i="3" s="1"/>
  <c r="C403" i="4"/>
  <c r="I399" i="4"/>
  <c r="I398" i="4"/>
  <c r="I397" i="4"/>
  <c r="H396" i="4"/>
  <c r="H395" i="4"/>
  <c r="H394" i="4"/>
  <c r="H393" i="4"/>
  <c r="H392" i="4"/>
  <c r="H391" i="4"/>
  <c r="H390" i="4"/>
  <c r="H389" i="4"/>
  <c r="H388" i="4"/>
  <c r="H387" i="4"/>
  <c r="H386" i="4"/>
  <c r="H385" i="4"/>
  <c r="H384" i="4"/>
  <c r="H397" i="4" s="1"/>
  <c r="H399" i="4" s="1"/>
  <c r="F46" i="3" s="1"/>
  <c r="C384" i="4"/>
  <c r="I380" i="4"/>
  <c r="I379" i="4"/>
  <c r="I378" i="4"/>
  <c r="H377" i="4"/>
  <c r="H376" i="4"/>
  <c r="H375" i="4"/>
  <c r="E374" i="4"/>
  <c r="D374" i="4"/>
  <c r="H374" i="4" s="1"/>
  <c r="H373" i="4"/>
  <c r="H372" i="4"/>
  <c r="H371" i="4"/>
  <c r="H370" i="4"/>
  <c r="H369" i="4"/>
  <c r="H368" i="4"/>
  <c r="H367" i="4"/>
  <c r="H378" i="4" s="1"/>
  <c r="H380" i="4" s="1"/>
  <c r="F43" i="3" s="1"/>
  <c r="C367" i="4"/>
  <c r="I362" i="4"/>
  <c r="I361" i="4"/>
  <c r="I363" i="4" s="1"/>
  <c r="H360" i="4"/>
  <c r="H359" i="4"/>
  <c r="H358" i="4"/>
  <c r="E357" i="4"/>
  <c r="H357" i="4" s="1"/>
  <c r="D357" i="4"/>
  <c r="H356" i="4"/>
  <c r="H355" i="4"/>
  <c r="H354" i="4"/>
  <c r="H353" i="4"/>
  <c r="H352" i="4"/>
  <c r="H351" i="4"/>
  <c r="H350" i="4"/>
  <c r="H349" i="4"/>
  <c r="C349" i="4"/>
  <c r="I345" i="4"/>
  <c r="I343" i="4"/>
  <c r="I344" i="4" s="1"/>
  <c r="H342" i="4"/>
  <c r="H341" i="4"/>
  <c r="H340" i="4"/>
  <c r="D339" i="4"/>
  <c r="H339" i="4" s="1"/>
  <c r="D338" i="4"/>
  <c r="H338" i="4" s="1"/>
  <c r="H343" i="4" s="1"/>
  <c r="H345" i="4" s="1"/>
  <c r="F41" i="3" s="1"/>
  <c r="H337" i="4"/>
  <c r="D337" i="4"/>
  <c r="H336" i="4"/>
  <c r="H335" i="4"/>
  <c r="C335" i="4"/>
  <c r="I329" i="4"/>
  <c r="I331" i="4" s="1"/>
  <c r="H328" i="4"/>
  <c r="H327" i="4"/>
  <c r="H326" i="4"/>
  <c r="H325" i="4"/>
  <c r="D324" i="4"/>
  <c r="H324" i="4" s="1"/>
  <c r="H323" i="4"/>
  <c r="D323" i="4"/>
  <c r="D322" i="4"/>
  <c r="H322" i="4" s="1"/>
  <c r="H321" i="4"/>
  <c r="H320" i="4"/>
  <c r="C320" i="4"/>
  <c r="I312" i="4"/>
  <c r="I314" i="4" s="1"/>
  <c r="H311" i="4"/>
  <c r="H310" i="4"/>
  <c r="H309" i="4"/>
  <c r="H308" i="4"/>
  <c r="H307" i="4"/>
  <c r="H306" i="4"/>
  <c r="H305" i="4"/>
  <c r="H304" i="4"/>
  <c r="H303" i="4"/>
  <c r="H302" i="4"/>
  <c r="H301" i="4"/>
  <c r="H300" i="4"/>
  <c r="H312" i="4" s="1"/>
  <c r="H314" i="4" s="1"/>
  <c r="F39" i="3" s="1"/>
  <c r="H299" i="4"/>
  <c r="H298" i="4"/>
  <c r="H297" i="4"/>
  <c r="H296" i="4"/>
  <c r="H295" i="4"/>
  <c r="H294" i="4"/>
  <c r="H293" i="4"/>
  <c r="H292" i="4"/>
  <c r="C292" i="4"/>
  <c r="I288" i="4"/>
  <c r="I286" i="4"/>
  <c r="I287" i="4" s="1"/>
  <c r="H285" i="4"/>
  <c r="H284" i="4"/>
  <c r="E283" i="4"/>
  <c r="H283" i="4" s="1"/>
  <c r="H282" i="4"/>
  <c r="E282" i="4"/>
  <c r="E281" i="4"/>
  <c r="H281" i="4" s="1"/>
  <c r="H280" i="4"/>
  <c r="H279" i="4"/>
  <c r="E278" i="4"/>
  <c r="H278" i="4" s="1"/>
  <c r="H277" i="4"/>
  <c r="E277" i="4"/>
  <c r="E276" i="4"/>
  <c r="H276" i="4" s="1"/>
  <c r="H275" i="4"/>
  <c r="E275" i="4"/>
  <c r="H274" i="4"/>
  <c r="H273" i="4"/>
  <c r="C273" i="4"/>
  <c r="I268" i="4"/>
  <c r="I267" i="4"/>
  <c r="I269" i="4" s="1"/>
  <c r="H266" i="4"/>
  <c r="H265" i="4"/>
  <c r="H264" i="4"/>
  <c r="H263" i="4"/>
  <c r="H262" i="4"/>
  <c r="H261" i="4"/>
  <c r="H260" i="4"/>
  <c r="H259" i="4"/>
  <c r="H258" i="4"/>
  <c r="H257" i="4"/>
  <c r="H256" i="4"/>
  <c r="H255" i="4"/>
  <c r="H267" i="4" s="1"/>
  <c r="H269" i="4" s="1"/>
  <c r="F36" i="3" s="1"/>
  <c r="C255" i="4"/>
  <c r="I249" i="4"/>
  <c r="I251" i="4" s="1"/>
  <c r="H248" i="4"/>
  <c r="H247" i="4"/>
  <c r="H246" i="4"/>
  <c r="H245" i="4"/>
  <c r="H244" i="4"/>
  <c r="H243" i="4"/>
  <c r="H242" i="4"/>
  <c r="H241" i="4"/>
  <c r="H240" i="4"/>
  <c r="H239" i="4"/>
  <c r="H249" i="4" s="1"/>
  <c r="H251" i="4" s="1"/>
  <c r="F35" i="3" s="1"/>
  <c r="C239" i="4"/>
  <c r="I233" i="4"/>
  <c r="I235" i="4" s="1"/>
  <c r="H232" i="4"/>
  <c r="H231" i="4"/>
  <c r="H230" i="4"/>
  <c r="H229" i="4"/>
  <c r="D228" i="4"/>
  <c r="H228" i="4" s="1"/>
  <c r="D227" i="4"/>
  <c r="H227" i="4" s="1"/>
  <c r="D226" i="4"/>
  <c r="H226" i="4" s="1"/>
  <c r="H225" i="4"/>
  <c r="H224" i="4"/>
  <c r="C224" i="4"/>
  <c r="I218" i="4"/>
  <c r="I220" i="4" s="1"/>
  <c r="H217" i="4"/>
  <c r="H216" i="4"/>
  <c r="H215" i="4"/>
  <c r="H214" i="4"/>
  <c r="H213" i="4"/>
  <c r="H212" i="4"/>
  <c r="H211" i="4"/>
  <c r="H218" i="4" s="1"/>
  <c r="H220" i="4" s="1"/>
  <c r="F30" i="3" s="1"/>
  <c r="C211" i="4"/>
  <c r="I207" i="4"/>
  <c r="I205" i="4"/>
  <c r="I206" i="4" s="1"/>
  <c r="H204" i="4"/>
  <c r="H203" i="4"/>
  <c r="H202" i="4"/>
  <c r="H201" i="4"/>
  <c r="H200" i="4"/>
  <c r="H199" i="4"/>
  <c r="H205" i="4" s="1"/>
  <c r="H207" i="4" s="1"/>
  <c r="F29" i="3" s="1"/>
  <c r="C199" i="4"/>
  <c r="I195" i="4"/>
  <c r="I193" i="4"/>
  <c r="I194" i="4" s="1"/>
  <c r="H192" i="4"/>
  <c r="H191" i="4"/>
  <c r="H190" i="4"/>
  <c r="H189" i="4"/>
  <c r="H188" i="4"/>
  <c r="H187" i="4"/>
  <c r="H186" i="4"/>
  <c r="H185" i="4"/>
  <c r="H193" i="4" s="1"/>
  <c r="H195" i="4" s="1"/>
  <c r="F28" i="3" s="1"/>
  <c r="C185" i="4"/>
  <c r="I179" i="4"/>
  <c r="I181" i="4" s="1"/>
  <c r="H178" i="4"/>
  <c r="H177" i="4"/>
  <c r="H176" i="4"/>
  <c r="H175" i="4"/>
  <c r="H174" i="4"/>
  <c r="H172" i="4"/>
  <c r="H171" i="4"/>
  <c r="C171" i="4"/>
  <c r="I167" i="4"/>
  <c r="I165" i="4"/>
  <c r="I166" i="4" s="1"/>
  <c r="H164" i="4"/>
  <c r="H165" i="4" s="1"/>
  <c r="H167" i="4" s="1"/>
  <c r="H163" i="4"/>
  <c r="H162" i="4"/>
  <c r="H161" i="4"/>
  <c r="H160" i="4"/>
  <c r="H159" i="4"/>
  <c r="H158" i="4"/>
  <c r="H157" i="4"/>
  <c r="C157" i="4"/>
  <c r="I152" i="4"/>
  <c r="I151" i="4"/>
  <c r="I153" i="4" s="1"/>
  <c r="H150" i="4"/>
  <c r="H149" i="4"/>
  <c r="H148" i="4"/>
  <c r="H147" i="4"/>
  <c r="H146" i="4"/>
  <c r="H145" i="4"/>
  <c r="H144" i="4"/>
  <c r="H143" i="4"/>
  <c r="H151" i="4" s="1"/>
  <c r="H153" i="4" s="1"/>
  <c r="F21" i="3" s="1"/>
  <c r="C143" i="4"/>
  <c r="I137" i="4"/>
  <c r="I139" i="4" s="1"/>
  <c r="H136" i="4"/>
  <c r="H135" i="4"/>
  <c r="H134" i="4"/>
  <c r="H133" i="4"/>
  <c r="H132" i="4"/>
  <c r="H131" i="4"/>
  <c r="H130" i="4"/>
  <c r="H137" i="4" s="1"/>
  <c r="H139" i="4" s="1"/>
  <c r="H129" i="4"/>
  <c r="C129" i="4"/>
  <c r="I123" i="4"/>
  <c r="I125" i="4" s="1"/>
  <c r="H122" i="4"/>
  <c r="H121" i="4"/>
  <c r="H120" i="4"/>
  <c r="H119" i="4"/>
  <c r="H123" i="4" s="1"/>
  <c r="H125" i="4" s="1"/>
  <c r="F18" i="3" s="1"/>
  <c r="H118" i="4"/>
  <c r="H117" i="4"/>
  <c r="E117" i="4"/>
  <c r="H116" i="4"/>
  <c r="H115" i="4"/>
  <c r="C115" i="4"/>
  <c r="I109" i="4"/>
  <c r="I111" i="4" s="1"/>
  <c r="H108" i="4"/>
  <c r="H107" i="4"/>
  <c r="H106" i="4"/>
  <c r="H104" i="4"/>
  <c r="H103" i="4"/>
  <c r="C103" i="4"/>
  <c r="I98" i="4"/>
  <c r="I97" i="4"/>
  <c r="I99" i="4" s="1"/>
  <c r="H96" i="4"/>
  <c r="H95" i="4"/>
  <c r="H94" i="4"/>
  <c r="H93" i="4"/>
  <c r="H92" i="4"/>
  <c r="H91" i="4"/>
  <c r="H97" i="4" s="1"/>
  <c r="H99" i="4" s="1"/>
  <c r="H90" i="4"/>
  <c r="C90" i="4"/>
  <c r="I85" i="4"/>
  <c r="I84" i="4"/>
  <c r="I83" i="4"/>
  <c r="H82" i="4"/>
  <c r="H81" i="4"/>
  <c r="H80" i="4"/>
  <c r="H79" i="4"/>
  <c r="H78" i="4"/>
  <c r="H77" i="4"/>
  <c r="H76" i="4"/>
  <c r="H75" i="4"/>
  <c r="H74" i="4"/>
  <c r="H73" i="4"/>
  <c r="H72" i="4"/>
  <c r="E72" i="4"/>
  <c r="H71" i="4"/>
  <c r="H70" i="4"/>
  <c r="H83" i="4" s="1"/>
  <c r="H85" i="4" s="1"/>
  <c r="F11" i="3" s="1"/>
  <c r="C70" i="4"/>
  <c r="I64" i="4"/>
  <c r="I65" i="4" s="1"/>
  <c r="H63" i="4"/>
  <c r="H62" i="4"/>
  <c r="H61" i="4"/>
  <c r="H60" i="4"/>
  <c r="H59" i="4"/>
  <c r="H58" i="4"/>
  <c r="H57" i="4"/>
  <c r="H56" i="4"/>
  <c r="H55" i="4"/>
  <c r="H54" i="4"/>
  <c r="H64" i="4" s="1"/>
  <c r="H66" i="4" s="1"/>
  <c r="F10" i="3" s="1"/>
  <c r="C54" i="4"/>
  <c r="I48" i="4"/>
  <c r="I50" i="4" s="1"/>
  <c r="H47" i="4"/>
  <c r="H46" i="4"/>
  <c r="H45" i="4"/>
  <c r="H44" i="4"/>
  <c r="H43" i="4"/>
  <c r="H42" i="4"/>
  <c r="H41" i="4"/>
  <c r="H40" i="4"/>
  <c r="H39" i="4"/>
  <c r="H38" i="4"/>
  <c r="H37" i="4"/>
  <c r="H36" i="4"/>
  <c r="H35" i="4"/>
  <c r="H48" i="4" s="1"/>
  <c r="H50" i="4" s="1"/>
  <c r="F9" i="3" s="1"/>
  <c r="C35" i="4"/>
  <c r="B35" i="4"/>
  <c r="B54" i="4" s="1"/>
  <c r="B70" i="4" s="1"/>
  <c r="B90" i="4" s="1"/>
  <c r="B103" i="4" s="1"/>
  <c r="B115" i="4" s="1"/>
  <c r="B129" i="4" s="1"/>
  <c r="B143" i="4" s="1"/>
  <c r="B157" i="4" s="1"/>
  <c r="B171" i="4" s="1"/>
  <c r="B185" i="4" s="1"/>
  <c r="B199" i="4" s="1"/>
  <c r="B211" i="4" s="1"/>
  <c r="B224" i="4" s="1"/>
  <c r="B239" i="4" s="1"/>
  <c r="B255" i="4" s="1"/>
  <c r="B273" i="4" s="1"/>
  <c r="B292" i="4" s="1"/>
  <c r="B320" i="4" s="1"/>
  <c r="B335" i="4" s="1"/>
  <c r="B349" i="4" s="1"/>
  <c r="B367" i="4" s="1"/>
  <c r="B384" i="4" s="1"/>
  <c r="B403" i="4" s="1"/>
  <c r="B423" i="4" s="1"/>
  <c r="I29" i="4"/>
  <c r="I28" i="4"/>
  <c r="I27" i="4"/>
  <c r="H26" i="4"/>
  <c r="H25" i="4"/>
  <c r="H24" i="4"/>
  <c r="H23" i="4"/>
  <c r="H22" i="4"/>
  <c r="H21" i="4"/>
  <c r="H20" i="4"/>
  <c r="E19" i="4"/>
  <c r="D19" i="4"/>
  <c r="H19" i="4" s="1"/>
  <c r="H18" i="4"/>
  <c r="H17" i="4"/>
  <c r="H16" i="4"/>
  <c r="H15" i="4"/>
  <c r="H14" i="4"/>
  <c r="H13" i="4"/>
  <c r="H12" i="4"/>
  <c r="H11" i="4"/>
  <c r="D11" i="4"/>
  <c r="D10" i="4"/>
  <c r="H10" i="4" s="1"/>
  <c r="H9" i="4"/>
  <c r="D9" i="4"/>
  <c r="H8" i="4"/>
  <c r="H7" i="4"/>
  <c r="C7" i="4"/>
  <c r="D2" i="4"/>
  <c r="H76" i="3"/>
  <c r="C58" i="3"/>
  <c r="C59" i="3" s="1"/>
  <c r="C60" i="3" s="1"/>
  <c r="C61" i="3" s="1"/>
  <c r="C63" i="3" s="1"/>
  <c r="C64" i="3" s="1"/>
  <c r="C65" i="3" s="1"/>
  <c r="C68" i="3" s="1"/>
  <c r="C69" i="3" s="1"/>
  <c r="C70" i="3" s="1"/>
  <c r="C71" i="3" s="1"/>
  <c r="C72" i="3" s="1"/>
  <c r="C73" i="3" s="1"/>
  <c r="C74" i="3" s="1"/>
  <c r="C75" i="3" s="1"/>
  <c r="B58" i="3"/>
  <c r="B59" i="3" s="1"/>
  <c r="B60" i="3" s="1"/>
  <c r="B61" i="3" s="1"/>
  <c r="B63" i="3" s="1"/>
  <c r="B64" i="3" s="1"/>
  <c r="B65" i="3" s="1"/>
  <c r="B68" i="3" s="1"/>
  <c r="B69" i="3" s="1"/>
  <c r="B70" i="3" s="1"/>
  <c r="B71" i="3" s="1"/>
  <c r="B72" i="3" s="1"/>
  <c r="B73" i="3" s="1"/>
  <c r="B74" i="3" s="1"/>
  <c r="B75" i="3" s="1"/>
  <c r="H51" i="3"/>
  <c r="B9" i="3"/>
  <c r="B10" i="3" s="1"/>
  <c r="B11" i="3" s="1"/>
  <c r="B14" i="3" s="1"/>
  <c r="B15" i="3" s="1"/>
  <c r="B18" i="3" s="1"/>
  <c r="B19" i="3" s="1"/>
  <c r="B20" i="3" s="1"/>
  <c r="B21" i="3" s="1"/>
  <c r="B24" i="3" s="1"/>
  <c r="B25" i="3" s="1"/>
  <c r="B28" i="3" s="1"/>
  <c r="B29" i="3" s="1"/>
  <c r="B30" i="3" s="1"/>
  <c r="B33" i="3" s="1"/>
  <c r="B35" i="3" s="1"/>
  <c r="B36" i="3" s="1"/>
  <c r="B37" i="3" s="1"/>
  <c r="B39" i="3" s="1"/>
  <c r="B40" i="3" s="1"/>
  <c r="B41" i="3" s="1"/>
  <c r="B42" i="3" s="1"/>
  <c r="B43" i="3" s="1"/>
  <c r="B46" i="3" s="1"/>
  <c r="B47" i="3" s="1"/>
  <c r="B50" i="3" s="1"/>
  <c r="E7" i="1"/>
  <c r="D7" i="1"/>
  <c r="D8" i="1" s="1"/>
  <c r="D9" i="1" s="1"/>
  <c r="H40" i="7" l="1"/>
  <c r="H41" i="7" s="1"/>
  <c r="H233" i="4"/>
  <c r="H235" i="4" s="1"/>
  <c r="F33" i="3" s="1"/>
  <c r="H50" i="6"/>
  <c r="H52" i="6" s="1"/>
  <c r="F8" i="5" s="1"/>
  <c r="H286" i="4"/>
  <c r="H288" i="4" s="1"/>
  <c r="F37" i="3" s="1"/>
  <c r="F14" i="3"/>
  <c r="E105" i="4"/>
  <c r="H105" i="4" s="1"/>
  <c r="H109" i="4" s="1"/>
  <c r="H111" i="4" s="1"/>
  <c r="F15" i="3" s="1"/>
  <c r="F20" i="3"/>
  <c r="F19" i="3"/>
  <c r="H477" i="4"/>
  <c r="H479" i="4" s="1"/>
  <c r="F59" i="3" s="1"/>
  <c r="H67" i="6"/>
  <c r="H69" i="6" s="1"/>
  <c r="F9" i="5" s="1"/>
  <c r="H329" i="4"/>
  <c r="H331" i="4" s="1"/>
  <c r="F40" i="3" s="1"/>
  <c r="H361" i="4"/>
  <c r="H363" i="4" s="1"/>
  <c r="F42" i="3" s="1"/>
  <c r="E173" i="4"/>
  <c r="H173" i="4" s="1"/>
  <c r="H179" i="4" s="1"/>
  <c r="H181" i="4" s="1"/>
  <c r="F25" i="3" s="1"/>
  <c r="F24" i="3"/>
  <c r="H27" i="4"/>
  <c r="H29" i="4" s="1"/>
  <c r="F8" i="3" s="1"/>
  <c r="I219" i="4"/>
  <c r="I250" i="4"/>
  <c r="I85" i="6"/>
  <c r="I198" i="6"/>
  <c r="I311" i="6"/>
  <c r="I356" i="6"/>
  <c r="I389" i="6"/>
  <c r="I37" i="8"/>
  <c r="I418" i="4"/>
  <c r="I464" i="4"/>
  <c r="I110" i="4"/>
  <c r="I313" i="4"/>
  <c r="I612" i="4"/>
  <c r="I691" i="4"/>
  <c r="I49" i="8"/>
  <c r="I66" i="4"/>
  <c r="I62" i="8"/>
  <c r="I74" i="8"/>
  <c r="I124" i="4"/>
  <c r="I706" i="4"/>
  <c r="I134" i="6"/>
  <c r="I214" i="6"/>
  <c r="I86" i="8"/>
  <c r="I97" i="8"/>
  <c r="I180" i="4"/>
  <c r="I491" i="4"/>
  <c r="I662" i="4"/>
  <c r="I673" i="4"/>
  <c r="I68" i="6"/>
  <c r="I101" i="6"/>
  <c r="I373" i="6"/>
  <c r="I49" i="4"/>
  <c r="I234" i="4"/>
  <c r="I561" i="4"/>
  <c r="I629" i="4"/>
  <c r="I182" i="6"/>
  <c r="I295" i="6"/>
  <c r="I340" i="6"/>
  <c r="I132" i="8"/>
  <c r="I138" i="4"/>
  <c r="I330" i="4"/>
  <c r="I262" i="6"/>
  <c r="I155" i="8"/>
  <c r="H36" i="5"/>
  <c r="H78" i="3"/>
  <c r="E8" i="1"/>
  <c r="E9"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author>
  </authors>
  <commentList>
    <comment ref="C8" authorId="0" shapeId="0" xr:uid="{22BD24F8-DD12-49AB-BA6B-D1523D4A7321}">
      <text>
        <r>
          <rPr>
            <b/>
            <sz val="9"/>
            <color indexed="81"/>
            <rFont val="Tahoma"/>
            <family val="2"/>
          </rPr>
          <t>DELL:</t>
        </r>
        <r>
          <rPr>
            <sz val="9"/>
            <color indexed="81"/>
            <rFont val="Tahoma"/>
            <family val="2"/>
          </rPr>
          <t xml:space="preserve">
Provisional Sum Item (PSI)
This item is a Provisional Sum to cover unforeseen works that cannot be accurately quantified during the design stage. The Contractor shall include a Provisional Sum equal to 2% of the total value of Items 1 and 2. Expenditure under this item shall be only upon the written instruction and approval of the UN-Habitat Engineer/Project Manager.
</t>
        </r>
      </text>
    </comment>
  </commentList>
</comments>
</file>

<file path=xl/sharedStrings.xml><?xml version="1.0" encoding="utf-8"?>
<sst xmlns="http://schemas.openxmlformats.org/spreadsheetml/2006/main" count="1621" uniqueCount="352">
  <si>
    <t>Sr. No</t>
  </si>
  <si>
    <t>Description of Works</t>
  </si>
  <si>
    <t xml:space="preserve">Amount (PKR) </t>
  </si>
  <si>
    <t>REMARKS</t>
  </si>
  <si>
    <t>i.</t>
  </si>
  <si>
    <t>ii.</t>
  </si>
  <si>
    <t xml:space="preserve">SUB-TOTAL ( i +ii+iii ): PKR </t>
  </si>
  <si>
    <t>iii.</t>
  </si>
  <si>
    <t>Grand TOTAL : PKR</t>
  </si>
  <si>
    <t xml:space="preserve"> 
Amount (PKR)</t>
  </si>
  <si>
    <t>TOTAL  PKR</t>
  </si>
  <si>
    <t>Sr No.</t>
  </si>
  <si>
    <t>Units</t>
  </si>
  <si>
    <t>Quantity</t>
  </si>
  <si>
    <t>Item Rate (Rs)</t>
  </si>
  <si>
    <t>REHABILITATION WORK OF EXISTING 6 NO CLASSROOMS, VERANDAH, STAFF ROOM &amp; LIBRARY</t>
  </si>
  <si>
    <t>1-A- DISMANTLING WORKS (SCH Items)</t>
  </si>
  <si>
    <t>Per Sft</t>
  </si>
  <si>
    <t>Per Point</t>
  </si>
  <si>
    <t>Per Rft</t>
  </si>
  <si>
    <t>1-C- EARTH WORK (EXCAVATION &amp; EMBANKMENT)  (SCH Items)</t>
  </si>
  <si>
    <t>Per Cft</t>
  </si>
  <si>
    <t>1-D- CONCRETE WORKS (SCH Items)</t>
  </si>
  <si>
    <t>Per Tonne</t>
  </si>
  <si>
    <t>1-E- BRICK MASONRY WORKS (SCH Items)</t>
  </si>
  <si>
    <t>1-F- ROOFING WORKS (SCH Items)</t>
  </si>
  <si>
    <t>Per Nos</t>
  </si>
  <si>
    <t>1-H- SURFACE RENDERING (SCH Items)</t>
  </si>
  <si>
    <t>1-I- WOOD WORK (SCH Items)</t>
  </si>
  <si>
    <t>1-J- PAINTING WORKS (SCH Items)</t>
  </si>
  <si>
    <t>1-K- IRON WORK (SCH Items)</t>
  </si>
  <si>
    <t>1-L- REPAIR &amp; MAINTENANCE WORK (SCH Items)</t>
  </si>
  <si>
    <t>2-A- DISMANTLING WORKS (NON-SCH Items)</t>
  </si>
  <si>
    <t>2-E- ROOFING WORKS (NON-SCH Items)</t>
  </si>
  <si>
    <t>2-G- SURFACE RENDERING (NON-SCH Items)</t>
  </si>
  <si>
    <t>2-H- IRON WORK  (NON-SCH Items)</t>
  </si>
  <si>
    <t xml:space="preserve">Total Amount NON-SCH Items PKR. </t>
  </si>
  <si>
    <t xml:space="preserve">Total Amount SCH items + NON-SCH Items PKR. </t>
  </si>
  <si>
    <t>Backup Calculation / Detail Estimate Sheet of Civil Work</t>
  </si>
  <si>
    <t>Code</t>
  </si>
  <si>
    <t xml:space="preserve">   Activities</t>
  </si>
  <si>
    <t>No</t>
  </si>
  <si>
    <t>Lenght</t>
  </si>
  <si>
    <t>Width</t>
  </si>
  <si>
    <t>Height</t>
  </si>
  <si>
    <t>Unit</t>
  </si>
  <si>
    <t>1-A</t>
  </si>
  <si>
    <t>DISMANTLING/REMOVING WORKS (SCH Items)</t>
  </si>
  <si>
    <t>sft</t>
  </si>
  <si>
    <t>1%Steel</t>
  </si>
  <si>
    <t>2%Steel</t>
  </si>
  <si>
    <t>Cft</t>
  </si>
  <si>
    <t>Long wall inside at Grid A1-A4 .B1-B4</t>
  </si>
  <si>
    <t>Ft</t>
  </si>
  <si>
    <t>Shot Wall  Inside at Grid A1-B1,A2-B2,A3-B3,A4-B4</t>
  </si>
  <si>
    <t>Job</t>
  </si>
  <si>
    <t xml:space="preserve">Roof Slab </t>
  </si>
  <si>
    <t>lbs</t>
  </si>
  <si>
    <t>Veranda Roof Slab</t>
  </si>
  <si>
    <t>M</t>
  </si>
  <si>
    <t>Back side Long wall outside Grid A1-A4</t>
  </si>
  <si>
    <t>M2</t>
  </si>
  <si>
    <t>Front  side Long wall outside Grid B1-B4</t>
  </si>
  <si>
    <t>M3</t>
  </si>
  <si>
    <t>Left Hand Side wall Grid A1-B1</t>
  </si>
  <si>
    <t>Right Hand Side Grid A4-B4</t>
  </si>
  <si>
    <t>Sft</t>
  </si>
  <si>
    <t>Veranda Columns at Grid C1-C4</t>
  </si>
  <si>
    <t>Total Qty</t>
  </si>
  <si>
    <t>Additional Qty @ 5%</t>
  </si>
  <si>
    <t>Grand Total</t>
  </si>
  <si>
    <t>Point</t>
  </si>
  <si>
    <t>a</t>
  </si>
  <si>
    <t>Ceiling Fan</t>
  </si>
  <si>
    <t>b</t>
  </si>
  <si>
    <t>Tube Lights</t>
  </si>
  <si>
    <t>c</t>
  </si>
  <si>
    <t xml:space="preserve">Bulbs </t>
  </si>
  <si>
    <t>d</t>
  </si>
  <si>
    <t>Switch Board</t>
  </si>
  <si>
    <t>Light Plug</t>
  </si>
  <si>
    <t>ft</t>
  </si>
  <si>
    <t>1-C</t>
  </si>
  <si>
    <t>cft</t>
  </si>
  <si>
    <t>Excavation  a Trench for Vetical DPC  Back Side</t>
  </si>
  <si>
    <t>Excavation  a Trench for Vetical DPC Right Side toward road</t>
  </si>
  <si>
    <t>Above Excavated Material</t>
  </si>
  <si>
    <t>1-D</t>
  </si>
  <si>
    <t xml:space="preserve">Floor Repair Works @ 20% of Total Covered Area </t>
  </si>
  <si>
    <t xml:space="preserve"> PCC 3" THK Vertical DPC  Back Side</t>
  </si>
  <si>
    <t xml:space="preserve"> PCC 3" THK  Vertical DPC Right Side </t>
  </si>
  <si>
    <t xml:space="preserve"> Shuttering for PCC 3" THK Vertical DPC  Back Side</t>
  </si>
  <si>
    <t xml:space="preserve"> Shuttering PCC 3" THK  Vertical DPC Right side</t>
  </si>
  <si>
    <t>1-E</t>
  </si>
  <si>
    <t>Brick Work In Parapet Long Wall</t>
  </si>
  <si>
    <t>Brick Work In Parapet Short Wall</t>
  </si>
  <si>
    <t>Lifting of Brick &amp; Other Material for 2nd Floor</t>
  </si>
  <si>
    <t>1-F</t>
  </si>
  <si>
    <t>Covered Area of Roof Top of Proposed Block</t>
  </si>
  <si>
    <t>Top Khuras</t>
  </si>
  <si>
    <t>Bottom  Khuras</t>
  </si>
  <si>
    <t>1-H</t>
  </si>
  <si>
    <t>1-I</t>
  </si>
  <si>
    <t>Ground Floor</t>
  </si>
  <si>
    <t xml:space="preserve">Door Type D1 </t>
  </si>
  <si>
    <t>First Floor</t>
  </si>
  <si>
    <t>Window Type W1</t>
  </si>
  <si>
    <t>Ventilator Type V1</t>
  </si>
  <si>
    <t>Door Type D1  4ft x 7ft</t>
  </si>
  <si>
    <t>Door Type D1   4ft x 8ft</t>
  </si>
  <si>
    <t>Window Type W1   4ft x 4ft</t>
  </si>
  <si>
    <t>Ventilator Type V1  3ft x 2ft</t>
  </si>
  <si>
    <t>1-J</t>
  </si>
  <si>
    <t>Door Type D1</t>
  </si>
  <si>
    <t>e</t>
  </si>
  <si>
    <t>f</t>
  </si>
  <si>
    <t>g</t>
  </si>
  <si>
    <t>h</t>
  </si>
  <si>
    <t>i</t>
  </si>
  <si>
    <t>1-K</t>
  </si>
  <si>
    <t>1-L</t>
  </si>
  <si>
    <t>Repair of Patch works</t>
  </si>
  <si>
    <t>2-A</t>
  </si>
  <si>
    <t>2-E</t>
  </si>
  <si>
    <t>OverLap</t>
  </si>
  <si>
    <t>Concrete Gola</t>
  </si>
  <si>
    <t>2-G</t>
  </si>
  <si>
    <t>Door Type D1 (Both faces)</t>
  </si>
  <si>
    <t>Door Type D2 (Both faces)</t>
  </si>
  <si>
    <t>Window Type W1 (Both faces)</t>
  </si>
  <si>
    <t>Ventilator Type V1 (Both faces)</t>
  </si>
  <si>
    <t>Left &amp; right sides of verandah</t>
  </si>
  <si>
    <t>Steel Almari</t>
  </si>
  <si>
    <t>Deductions (From paint Border only)</t>
  </si>
  <si>
    <t>Door Type D1 both floors &amp; both faces</t>
  </si>
  <si>
    <t>Door Type D2  both faces</t>
  </si>
  <si>
    <t>Class Room</t>
  </si>
  <si>
    <t>Class Rooms</t>
  </si>
  <si>
    <t>2-H</t>
  </si>
  <si>
    <t>Door Type D1 15" Long</t>
  </si>
  <si>
    <t>Steel Almari with 1 Raks</t>
  </si>
  <si>
    <t>01(A)- ELECTRIFICATION OF EXISTING CLASS ROOMS &amp; TOILETS  (SCH Items)</t>
  </si>
  <si>
    <t>"CH-15:
S.no 15-02-b-03"</t>
  </si>
  <si>
    <t>P / Rft</t>
  </si>
  <si>
    <t>"CH-15:
S.no 15-02-b-05"</t>
  </si>
  <si>
    <t>P.Rft</t>
  </si>
  <si>
    <t>"CH-15:
S.no 15-06-a"</t>
  </si>
  <si>
    <t>"CH-15:
S.no 15-06-c"</t>
  </si>
  <si>
    <t>"CH-15:
S.no 15-06-d"</t>
  </si>
  <si>
    <t>"CH-15:
S.no 15-12-f"</t>
  </si>
  <si>
    <t>P.Nos</t>
  </si>
  <si>
    <t>"CH-15:
S.no 15-25"</t>
  </si>
  <si>
    <t>"CH-15:
S.no 15-80"</t>
  </si>
  <si>
    <t>"CH-15:
S.no 15-127-g"</t>
  </si>
  <si>
    <t>"CH-15:
S.no 15-194"</t>
  </si>
  <si>
    <t xml:space="preserve">Total Amount SCH Items PKR. </t>
  </si>
  <si>
    <t>1(B)- ELECTRIFICATION OF EXISTING CLASS ROOMS &amp; TOILETS  (NON-SCH Items)</t>
  </si>
  <si>
    <t xml:space="preserve"> </t>
  </si>
  <si>
    <t>Backup Calculation / Detail Estimate Sheet of Electrical Works</t>
  </si>
  <si>
    <t>1.5%Steel</t>
  </si>
  <si>
    <t xml:space="preserve">As per the actual site requirement </t>
  </si>
  <si>
    <t>pipe in Roofs</t>
  </si>
  <si>
    <t>pipe in Verandah</t>
  </si>
  <si>
    <t>From Source To MDB</t>
  </si>
  <si>
    <t>From Switch Board to Lights , Bulb Only</t>
  </si>
  <si>
    <t>From Switch Board to Ceiling Fan Only</t>
  </si>
  <si>
    <t>For Light Plug 10/15 Amp</t>
  </si>
  <si>
    <t>For Power Socket 15/30 Amp</t>
  </si>
  <si>
    <t>From Source to MDB</t>
  </si>
  <si>
    <t>Coper Bus Bar</t>
  </si>
  <si>
    <t>Brass Fan Hook with Rawal Plug</t>
  </si>
  <si>
    <t>AC/DC Dual Function Dimmer</t>
  </si>
  <si>
    <t>Heavy Duty For School Block</t>
  </si>
  <si>
    <t>Digital VM</t>
  </si>
  <si>
    <t xml:space="preserve">Heavy Duty , Non breakable </t>
  </si>
  <si>
    <t>Braker for 7/0.029 wire</t>
  </si>
  <si>
    <t>Braker for 7/0.036 wire</t>
  </si>
  <si>
    <t>Red / Green / Yellow</t>
  </si>
  <si>
    <t>Heavy-duty white colour PP</t>
  </si>
  <si>
    <t>Heavy duty , Powederd Coated</t>
  </si>
  <si>
    <t>As per the Approved List provided in PCC Part II</t>
  </si>
  <si>
    <t>Ceiling Fan 100% Coper (As per the Approved List provided in PCC Part II)</t>
  </si>
  <si>
    <t>For Connect for all Acessories</t>
  </si>
  <si>
    <t>01-CIVIL WORKS BOUNDARY WALL, RETAINING WALL, SEPTIC TANK, SOAKAGE PIT</t>
  </si>
  <si>
    <t>02-ELECTRICAL WORKS</t>
  </si>
  <si>
    <t>02(A)- ELECTRIFICATION OF EXISTING &amp; NEW WORKS (SCH Items)</t>
  </si>
  <si>
    <t>"CH-15:
S.no 15-36-g"</t>
  </si>
  <si>
    <t>"CH-15:
S.no 15-42-e"</t>
  </si>
  <si>
    <t>"CH-15:
S.no 15-48-d"</t>
  </si>
  <si>
    <t>"CH-15:
S.no 15-105-c"</t>
  </si>
  <si>
    <t>02(B)- ELECTRIFICATION OF EXISTING &amp; NEW WORKS (NON-SCH Items)</t>
  </si>
  <si>
    <t>04-MISCLLANEOUS ITEMS OF WORK</t>
  </si>
  <si>
    <t>4A- MISCLLANEOUS ITEMS OF WORK IN EXTERNAL DEVELOPMENT WORKS  (NON-SCH Items)</t>
  </si>
  <si>
    <t>P.No</t>
  </si>
  <si>
    <t>P.Job</t>
  </si>
  <si>
    <t xml:space="preserve">Grand Total Amount of External Development Works SCH items  PKR. </t>
  </si>
  <si>
    <t xml:space="preserve">Grand Total Amount of External Development Works NON-SCH Items PKR. </t>
  </si>
  <si>
    <t xml:space="preserve">Grand Total Amount of External Development Works SCH items + NON-SCH Items PKR. </t>
  </si>
  <si>
    <t>Backup Calculation / Detail Estimate Sheet of External Development  Works</t>
  </si>
  <si>
    <t>02-A</t>
  </si>
  <si>
    <t xml:space="preserve">From Source to Street Light </t>
  </si>
  <si>
    <t>Security Light</t>
  </si>
  <si>
    <t>Lightning Arrester</t>
  </si>
  <si>
    <t>From Electric Pole to Main school Joint Box</t>
  </si>
  <si>
    <t>Earth Bore Installation</t>
  </si>
  <si>
    <t>02-B</t>
  </si>
  <si>
    <t>For Street Light</t>
  </si>
  <si>
    <t>Earthing Cable</t>
  </si>
  <si>
    <t>04-A</t>
  </si>
  <si>
    <t>Samples shall be submitted for approval prior to procurement, or as otherwise directed by the Engineer.</t>
  </si>
  <si>
    <t>as per the satisfaction of the Engineer.</t>
  </si>
  <si>
    <t xml:space="preserve">Total Cost
Amount (USD @ 278.163 PKR) </t>
  </si>
  <si>
    <t xml:space="preserve">Rehabilitation &amp; Retrofitting Works School GGPS Cheena (EMIS-35906), District Buner Pakhtunkhwa </t>
  </si>
  <si>
    <t>Abstract of Cost</t>
  </si>
  <si>
    <r>
      <t xml:space="preserve">REHABILITATION  WORKS IN BLOCK 1
</t>
    </r>
    <r>
      <rPr>
        <sz val="10"/>
        <color theme="1"/>
        <rFont val="Calibri Light"/>
        <family val="2"/>
      </rPr>
      <t>(05 Class Rooms, principal office, staff Room, Library, 2 Verandah)</t>
    </r>
  </si>
  <si>
    <r>
      <t xml:space="preserve">EXTERNAL DEVELOPMENT WORKS
</t>
    </r>
    <r>
      <rPr>
        <sz val="10"/>
        <color theme="1"/>
        <rFont val="Calibri Light"/>
        <family val="2"/>
      </rPr>
      <t>(Ground level, Boundary wall, Access Pathways, Drainage System)</t>
    </r>
  </si>
  <si>
    <r>
      <t xml:space="preserve">Provisional Sum Item (PSI):
</t>
    </r>
    <r>
      <rPr>
        <sz val="10"/>
        <color theme="1"/>
        <rFont val="Calibri Light"/>
        <family val="2"/>
      </rPr>
      <t xml:space="preserve">This item is designated as a Provisional Sum in accordance with the Conditions of Contract, to cover works that cannot be fully quantified or defined at the time of site assessment due to uncertain site conditions. The Contractor shall include an amount equivalent to </t>
    </r>
    <r>
      <rPr>
        <b/>
        <sz val="10"/>
        <color theme="1"/>
        <rFont val="Calibri Light"/>
        <family val="2"/>
      </rPr>
      <t>2%</t>
    </r>
    <r>
      <rPr>
        <sz val="10"/>
        <color theme="1"/>
        <rFont val="Calibri Light"/>
        <family val="2"/>
      </rPr>
      <t xml:space="preserve"> of the total cost of Item No. </t>
    </r>
    <r>
      <rPr>
        <b/>
        <i/>
        <sz val="10"/>
        <color theme="1"/>
        <rFont val="Calibri Light"/>
        <family val="2"/>
      </rPr>
      <t xml:space="preserve">, (i) </t>
    </r>
    <r>
      <rPr>
        <sz val="10"/>
        <color theme="1"/>
        <rFont val="Calibri Light"/>
        <family val="2"/>
      </rPr>
      <t xml:space="preserve">, and </t>
    </r>
    <r>
      <rPr>
        <b/>
        <i/>
        <sz val="10"/>
        <color theme="1"/>
        <rFont val="Calibri Light"/>
        <family val="2"/>
      </rPr>
      <t xml:space="preserve">(ii) </t>
    </r>
    <r>
      <rPr>
        <sz val="10"/>
        <color theme="1"/>
        <rFont val="Calibri Light"/>
        <family val="2"/>
      </rPr>
      <t xml:space="preserve"> to be utilized as directed by the Engineer.</t>
    </r>
  </si>
  <si>
    <t>Rehabilitation &amp; Retrofitting Works School GGPS Cheena (EMIS-35906), District Buner Pakhtunkhwa</t>
  </si>
  <si>
    <t xml:space="preserve">Rehabilitation of Work in Block-1 </t>
  </si>
  <si>
    <t>Civil Work</t>
  </si>
  <si>
    <t>Electrical Works</t>
  </si>
  <si>
    <t>A</t>
  </si>
  <si>
    <t>B</t>
  </si>
  <si>
    <t>CH-4:
S.no 04-45-b</t>
  </si>
  <si>
    <t>CH-4:
S.no 04-49</t>
  </si>
  <si>
    <t>CH-4:
S.no 04-50</t>
  </si>
  <si>
    <t>CH-4:
S.no S.no 04-51-b</t>
  </si>
  <si>
    <t>CH-03:
S.no 03-09-d</t>
  </si>
  <si>
    <t>CH-03:
S.no 03-16-b</t>
  </si>
  <si>
    <t>CH-06:
S.no 06-05-f</t>
  </si>
  <si>
    <t>CH-06:
S.no 06-07-b-02</t>
  </si>
  <si>
    <t>CH-06:
S.no 06-08-b</t>
  </si>
  <si>
    <t>CH-06:
S.no 06-47-d</t>
  </si>
  <si>
    <t>CH-07:
S.no 07-05-a-02</t>
  </si>
  <si>
    <t>CH-07:
S.no 07-06-a</t>
  </si>
  <si>
    <t>CH-09:
S.no 09-13</t>
  </si>
  <si>
    <t>CH-09:
S.no 09-16</t>
  </si>
  <si>
    <t>CH-09:
S.no 09-17</t>
  </si>
  <si>
    <t>CH-11:
S.no 11-20-b</t>
  </si>
  <si>
    <t>CH-12:
S.no 12-48-a</t>
  </si>
  <si>
    <t>CH-12:
S.no 12-48-b</t>
  </si>
  <si>
    <t>CH-12:
S.no 12-70-a</t>
  </si>
  <si>
    <t>CH-13:
S.no 13-03-c-01</t>
  </si>
  <si>
    <t>CH-13:
S.no 13-22-a</t>
  </si>
  <si>
    <t>CH-13:
S.no 13-22-b</t>
  </si>
  <si>
    <t>CH-13:
S.no 13-25-a</t>
  </si>
  <si>
    <t>CH-13:
S.no 13-25-b</t>
  </si>
  <si>
    <t>CH-25:
S.no 25-40</t>
  </si>
  <si>
    <t>CH-25:
S.no 25-38</t>
  </si>
  <si>
    <t>CH-27:
S.no 27-116</t>
  </si>
  <si>
    <t>DISM
N.S.I -01</t>
  </si>
  <si>
    <t>Total Amount
(Rs.)</t>
  </si>
  <si>
    <t>Description</t>
  </si>
  <si>
    <t xml:space="preserve">CSR/MRS-Based 
</t>
  </si>
  <si>
    <t xml:space="preserve">Total Amount SCH Items PKR.  </t>
  </si>
  <si>
    <t>Electrical Work</t>
  </si>
  <si>
    <t>ELEC
N.S.I -01</t>
  </si>
  <si>
    <r>
      <rPr>
        <b/>
        <i/>
        <sz val="10"/>
        <color rgb="FFFF0000"/>
        <rFont val="Calibri Light"/>
        <family val="2"/>
      </rPr>
      <t xml:space="preserve">General Note:
</t>
    </r>
    <r>
      <rPr>
        <i/>
        <sz val="10"/>
        <color theme="1"/>
        <rFont val="Calibri Light"/>
        <family val="2"/>
      </rPr>
      <t>The Bidder shall be deemed to have thoroughly examined and satisfied itself as to all scheduled items, descriptions, drawings, specifications, and site conditions prior to submission of its rates. The rates quoted shall be construed to include the full cost of supply, installation, commissioning, labor, tools, plant, transportation, wastage, and all fittings and accessories necessary for the proper and complete execution of the Works. All materials shall be of approved make and quality, conforming to applicable IEC/ISO standards, and the Works shall be executed in accordance with established and accepted engineering practices to the satisfaction of the Engineer. The Bidder shall submit, and be bound by, a detailed rate analysis for each item, including but not limited to material costs, labor, overheads, taxes, and profit, which shall form the basis for evaluation and for the determination of any disputes arising under or in connection with the Contract. The Contractor shall, prior to commencement of works at each site, verify all quantities, and the final quantities shall be measured and certified upon completion. In the event of any discrepancy between estimated and actual quantities, the Contractor shall notify the Engineer in writing and obtain instructions prior to execution. Payment shall be made strictly on the basis of actual quantities executed and duly verified. In the event that the Contractor quotes a rate as zero, or quotes any rate with the intention of subsequently alleging error, omission, or inconsistency with the submitted rate analysis, such rate shall be deemed to be zero, and the Contractor shall remain bound by the determination of the Evaluation Committee; any claim, justification, or representation to the contrary shall be null, void, and of no contractual effect. The Contractor shall comply with all lawful instructions issued by the Engineer, whose determinations regarding quality, measurement, and certification shall be final and binding in accordance with the Conditions of Contract</t>
    </r>
  </si>
  <si>
    <r>
      <rPr>
        <b/>
        <sz val="10"/>
        <color theme="1"/>
        <rFont val="Calibri Light"/>
        <family val="2"/>
      </rPr>
      <t xml:space="preserve">PVC Conduit Pipe (1” I/D) – Recessed Wiring /Open as per the Site Requirement
</t>
    </r>
    <r>
      <rPr>
        <sz val="10"/>
        <color theme="1"/>
        <rFont val="Calibri Light"/>
        <family val="2"/>
      </rPr>
      <t>Providing, supplying, and installation of heavy-duty PVC conduit pipe (25mm dia), recessed in walls/slabs including cutting, chasing, fixing with approved saddles, and making good the surface, conforming to IEC 61386, complete in all respects as directed by the Engineer.</t>
    </r>
  </si>
  <si>
    <r>
      <rPr>
        <b/>
        <sz val="10"/>
        <color theme="1"/>
        <rFont val="Calibri Light"/>
        <family val="2"/>
      </rPr>
      <t xml:space="preserve">PVC Conduit Pipe (1.5” I/D) – Recessed Wiring /Open as per the Site Requirement
</t>
    </r>
    <r>
      <rPr>
        <sz val="10"/>
        <color theme="1"/>
        <rFont val="Calibri Light"/>
        <family val="2"/>
      </rPr>
      <t>Providing, supplying, and installation of heavy-duty PVC conduit pipe (40mm dia), recessed in walls including all accessories, bends, couplers, and finishing, conforming to IEC 61386.</t>
    </r>
  </si>
  <si>
    <r>
      <rPr>
        <b/>
        <sz val="10"/>
        <color theme="1"/>
        <rFont val="Calibri Light"/>
        <family val="2"/>
      </rPr>
      <t xml:space="preserve">Light Point Wiring (3/0.029 Cable)
</t>
    </r>
    <r>
      <rPr>
        <sz val="10"/>
        <color theme="1"/>
        <rFont val="Calibri Light"/>
        <family val="2"/>
      </rPr>
      <t>Providing, supplying, and installation of single-core PVC insulated and sheathed copper conductor cable (3/0.029”), 250/440V grade, from switchboard to lighting points, laid in conduit with separate wiring for each point (no looping), conforming to IEC 60227.</t>
    </r>
  </si>
  <si>
    <r>
      <rPr>
        <b/>
        <sz val="10"/>
        <color theme="1"/>
        <rFont val="Calibri Light"/>
        <family val="2"/>
      </rPr>
      <t xml:space="preserve">Fan Wiring (7/0.029 Cable)
</t>
    </r>
    <r>
      <rPr>
        <sz val="10"/>
        <color theme="1"/>
        <rFont val="Calibri Light"/>
        <family val="2"/>
      </rPr>
      <t>Providing, supplying, and installation of single-core PVC insulated and sheathed copper conductor cable (7/0.029”), for ceiling fan circuits, complete as per IEC 60227.</t>
    </r>
  </si>
  <si>
    <r>
      <rPr>
        <b/>
        <sz val="10"/>
        <color theme="1"/>
        <rFont val="Calibri Light"/>
        <family val="2"/>
      </rPr>
      <t xml:space="preserve">Sub-Main Wiring (7/0.036 Cable)
</t>
    </r>
    <r>
      <rPr>
        <sz val="10"/>
        <color theme="1"/>
        <rFont val="Calibri Light"/>
        <family val="2"/>
      </rPr>
      <t>Providing, supplying, and installation of single-core PVC insulated and sheathed copper conductor cable (7/0.036”), from distribution board to switchboards/power outlets, conforming to IEC 60227/60502.</t>
    </r>
  </si>
  <si>
    <r>
      <rPr>
        <b/>
        <sz val="10"/>
        <color theme="1"/>
        <rFont val="Calibri Light"/>
        <family val="2"/>
      </rPr>
      <t xml:space="preserve">High Capacity Busbar (3000A)
</t>
    </r>
    <r>
      <rPr>
        <sz val="10"/>
        <color theme="1"/>
        <rFont val="Calibri Light"/>
        <family val="2"/>
      </rPr>
      <t>Providing, supplying, and installing high-conductivity copper/brass busbar rated for 5000A, complete with supports and insulation, conforming to IEC 61439.</t>
    </r>
  </si>
  <si>
    <r>
      <rPr>
        <b/>
        <sz val="10"/>
        <color theme="1"/>
        <rFont val="Calibri Light"/>
        <family val="2"/>
      </rPr>
      <t xml:space="preserve">Ceiling Fan Hook (Bass Cladded Clamp)
</t>
    </r>
    <r>
      <rPr>
        <sz val="10"/>
        <color theme="1"/>
        <rFont val="Calibri Light"/>
        <family val="2"/>
      </rPr>
      <t>Providing and fixing GI girder clamp hook (5/8” dia) for ceiling fan suspension, including nuts, bolts, and anti-corrosion coating.</t>
    </r>
  </si>
  <si>
    <r>
      <rPr>
        <b/>
        <sz val="10"/>
        <color theme="1"/>
        <rFont val="Calibri Light"/>
        <family val="2"/>
      </rPr>
      <t xml:space="preserve">Dimmer Switch (Speed  Control)
</t>
    </r>
    <r>
      <rPr>
        <sz val="10"/>
        <color theme="1"/>
        <rFont val="Calibri Light"/>
        <family val="2"/>
      </rPr>
      <t>Supply and fixing the dimmer switch complete</t>
    </r>
  </si>
  <si>
    <r>
      <rPr>
        <b/>
        <sz val="10"/>
        <color theme="1"/>
        <rFont val="Calibri Light"/>
        <family val="2"/>
      </rPr>
      <t>8 to 10 Gang Switches One Way (No 2Pin socket shall be provided within the  8 to 10 Gange )</t>
    </r>
    <r>
      <rPr>
        <sz val="10"/>
        <color theme="1"/>
        <rFont val="Calibri Light"/>
        <family val="2"/>
      </rPr>
      <t xml:space="preserve">
Providing and installation of modular switches and socket outlets (5A, 10A, 15A), 250V rated, conforming to IEC 60669.</t>
    </r>
  </si>
  <si>
    <r>
      <rPr>
        <b/>
        <sz val="10"/>
        <color theme="1"/>
        <rFont val="Calibri Light"/>
        <family val="2"/>
      </rPr>
      <t xml:space="preserve">Voltmeter (Panel Type)
</t>
    </r>
    <r>
      <rPr>
        <sz val="10"/>
        <color theme="1"/>
        <rFont val="Calibri Light"/>
        <family val="2"/>
      </rPr>
      <t>Providing and installing a heavy-duty panel mounted voltmeter with a selector switch, conforming to IEC 60051.</t>
    </r>
  </si>
  <si>
    <r>
      <rPr>
        <b/>
        <i/>
        <sz val="10"/>
        <color rgb="FFFF0000"/>
        <rFont val="Calibri Light"/>
        <family val="2"/>
      </rPr>
      <t xml:space="preserve">General Note:
</t>
    </r>
    <r>
      <rPr>
        <i/>
        <sz val="10"/>
        <color theme="1"/>
        <rFont val="Calibri Light"/>
        <family val="2"/>
      </rPr>
      <t>The Bidder shall be deemed to have fully reviewed and understood all non-scheduled items, including their descriptions, specifications, and performance requirements, and shall include in the quoted rates the complete cost of supply, installation, commissioning, and integration with existing systems, together with all fittings and accessories necessary for proper operation. All materials and equipment shall be of approved make, supported by relevant technical documentation, and conforming to applicable IEC/ISO standards. The Bidder shall provide detailed rate analysis for each item, including material costs, labor, overheads, taxes, and profit, which shall be binding and shall constitute the basis for the evaluation of the bid and for the resolution of any disputes arising under the Contract. The Contractor shall verify all quantities prior to commencement of works at each site, and final quantities shall be measured and certified upon completion. Any variation in quantities shall be reported to the Engineer in writing, and no such variation shall be executed without prior instruction. Payment shall be made upon satisfactory completion and certification by the Engineer. In the event that any rate is quoted as zero, or is subsequently claimed to have been quoted in error or inconsistent with the submitted rate analysis, such rate shall be deemed to be zero, and the Contractor shall be bound by the decision of the Evaluation Committee; any subsequent claim or justification shall be treated as null and void and shall have no contractual standing. The Contractor shall comply with all instructions issued by the Engineer, whose decisions regarding quality, performance, and certification shall be final and binding in accordance with the Conditions of Contract</t>
    </r>
  </si>
  <si>
    <r>
      <rPr>
        <b/>
        <sz val="10"/>
        <color theme="1"/>
        <rFont val="Calibri Light"/>
        <family val="2"/>
      </rPr>
      <t xml:space="preserve">PVC Back Box (3”×3”)
</t>
    </r>
    <r>
      <rPr>
        <sz val="10"/>
        <color theme="1"/>
        <rFont val="Calibri Light"/>
        <family val="2"/>
      </rPr>
      <t>Providing and fixing flame-retardant PVC back box (3”×3”, 4” deep), conforming to IEC standards.</t>
    </r>
  </si>
  <si>
    <r>
      <rPr>
        <b/>
        <sz val="10"/>
        <color theme="1"/>
        <rFont val="Calibri Light"/>
        <family val="2"/>
      </rPr>
      <t xml:space="preserve">PVC Back Box (3”×6”)
</t>
    </r>
    <r>
      <rPr>
        <sz val="10"/>
        <color theme="1"/>
        <rFont val="Calibri Light"/>
        <family val="2"/>
      </rPr>
      <t>Providing and fixing a heavy-duty PVC back box (3”×6”, 4” deep).</t>
    </r>
  </si>
  <si>
    <r>
      <rPr>
        <b/>
        <sz val="10"/>
        <color theme="1"/>
        <rFont val="Calibri Light"/>
        <family val="2"/>
      </rPr>
      <t xml:space="preserve">MCB (10A)
</t>
    </r>
    <r>
      <rPr>
        <sz val="10"/>
        <color theme="1"/>
        <rFont val="Calibri Light"/>
        <family val="2"/>
      </rPr>
      <t>Providing and installation of 10A miniature circuit breaker (MCB), 6kA breaking capacity, conforming to IEC 60898.</t>
    </r>
  </si>
  <si>
    <r>
      <rPr>
        <b/>
        <sz val="10"/>
        <color theme="1"/>
        <rFont val="Calibri Light"/>
        <family val="2"/>
      </rPr>
      <t xml:space="preserve">MCB (15A)
</t>
    </r>
    <r>
      <rPr>
        <sz val="10"/>
        <color theme="1"/>
        <rFont val="Calibri Light"/>
        <family val="2"/>
      </rPr>
      <t>Providing and installation of 15A MCB, conforming to IEC 60898.</t>
    </r>
  </si>
  <si>
    <r>
      <rPr>
        <b/>
        <sz val="10"/>
        <color theme="1"/>
        <rFont val="Calibri Light"/>
        <family val="2"/>
      </rPr>
      <t xml:space="preserve">MCCB (63A, TP)
</t>
    </r>
    <r>
      <rPr>
        <sz val="10"/>
        <color theme="1"/>
        <rFont val="Calibri Light"/>
        <family val="2"/>
      </rPr>
      <t>Providing and installation of 3-pole MCCB, 63A, 10kA breaking capacity, conforming to IEC 60947.</t>
    </r>
  </si>
  <si>
    <r>
      <rPr>
        <b/>
        <sz val="10"/>
        <color theme="1"/>
        <rFont val="Calibri Light"/>
        <family val="2"/>
      </rPr>
      <t xml:space="preserve">Indicator Lights
</t>
    </r>
    <r>
      <rPr>
        <sz val="10"/>
        <color theme="1"/>
        <rFont val="Calibri Light"/>
        <family val="2"/>
      </rPr>
      <t>Providing and installation of LED indicator lamps for panel indication, 220V rated.</t>
    </r>
  </si>
  <si>
    <r>
      <rPr>
        <b/>
        <sz val="10"/>
        <color theme="1"/>
        <rFont val="Calibri Light"/>
        <family val="2"/>
      </rPr>
      <t xml:space="preserve">Power Plug (15/30A)
</t>
    </r>
    <r>
      <rPr>
        <sz val="10"/>
        <color theme="1"/>
        <rFont val="Calibri Light"/>
        <family val="2"/>
      </rPr>
      <t>Providing and installation of heavy-duty power plug/socket (15/30A), 250V rated.</t>
    </r>
  </si>
  <si>
    <r>
      <rPr>
        <b/>
        <sz val="10"/>
        <color theme="1"/>
        <rFont val="Calibri Light"/>
        <family val="2"/>
      </rPr>
      <t xml:space="preserve">Light Plug (15A)
</t>
    </r>
    <r>
      <rPr>
        <sz val="10"/>
        <color theme="1"/>
        <rFont val="Calibri Light"/>
        <family val="2"/>
      </rPr>
      <t>Providing and installation of 15A light plug, complete with connections.</t>
    </r>
  </si>
  <si>
    <r>
      <rPr>
        <b/>
        <sz val="10"/>
        <color theme="1"/>
        <rFont val="Calibri Light"/>
        <family val="2"/>
      </rPr>
      <t xml:space="preserve">MS Distribution Board (12”×18”)
</t>
    </r>
    <r>
      <rPr>
        <sz val="10"/>
        <color theme="1"/>
        <rFont val="Calibri Light"/>
        <family val="2"/>
      </rPr>
      <t>Providing and installation of MS DB (16-gauge), recessed type, powder-coated finish.</t>
    </r>
  </si>
  <si>
    <r>
      <rPr>
        <b/>
        <sz val="10"/>
        <color theme="1"/>
        <rFont val="Calibri Light"/>
        <family val="2"/>
      </rPr>
      <t xml:space="preserve">LED Tube Light (40W)
</t>
    </r>
    <r>
      <rPr>
        <sz val="10"/>
        <color theme="1"/>
        <rFont val="Calibri Light"/>
        <family val="2"/>
      </rPr>
      <t>Providing, supplying, and installing 40W LED Tube Light (As per the approved Material List), complete with all accessories, fixtures, wiring, and connections, conforming to relevant IEC standards. The LED tube light shall have a maximum power consumption of 40W with a minimum 60% energy saving compared to conventional 80W fluorescent tubes, delivering consistent, high-lumen, flicker-free illumination. The fitting shall have a minimum lifespan of 50,000 hours, constructed with a durable shatterproof polycarbonate body, complete in all respects as per approved specifications and as directed by the Engineer.</t>
    </r>
  </si>
  <si>
    <r>
      <rPr>
        <b/>
        <sz val="10"/>
        <color theme="1"/>
        <rFont val="Calibri Light"/>
        <family val="2"/>
      </rPr>
      <t>Ceiling Fan (56”)</t>
    </r>
    <r>
      <rPr>
        <sz val="10"/>
        <color theme="1"/>
        <rFont val="Calibri Light"/>
        <family val="2"/>
      </rPr>
      <t xml:space="preserve">
Providing, supplying, and installation of premium quality AC ceiling fan (Pak Fan Deluxe Model 56 or equivalent approved) of 56-inch sweep, complete with GI suspension rod, canopy, blades, and electronic regulator, including all necessary accessories and connections. The fan shall be designed for superior air delivery with a minimum speed of 315 RPM, air displacement of approximately 12,000 CFM, and service value around 170, operating on 220/230V, 50 Hz supply. The fan shall be energy efficient with low power consumption (approx. 70 watts or better), with copper winding motor and provision for stable performance under varying voltage conditions. Complete in all respects as per specifications and as directed by the Engineer.</t>
    </r>
  </si>
  <si>
    <r>
      <rPr>
        <b/>
        <sz val="10"/>
        <color theme="1"/>
        <rFont val="Calibri Light"/>
        <family val="2"/>
      </rPr>
      <t xml:space="preserve">PVC Bulb Holder
</t>
    </r>
    <r>
      <rPr>
        <sz val="10"/>
        <color theme="1"/>
        <rFont val="Calibri Light"/>
        <family val="2"/>
      </rPr>
      <t>Providing, supplying, and installation of high-quality PVC type energy saver bulb holder (batten type), suitable for LED/energy saver lamps, complete with brass contacts, heat-resistant body, and all necessary fixing accessories, wiring connections, and fittings, conforming to relevant IEC standards, complete in all respects as per specifications and as directed by the Engineer.</t>
    </r>
  </si>
  <si>
    <r>
      <rPr>
        <b/>
        <sz val="10"/>
        <color theme="1"/>
        <rFont val="Calibri Light"/>
        <family val="2"/>
      </rPr>
      <t xml:space="preserve">LED Bulb (18W)
</t>
    </r>
    <r>
      <rPr>
        <sz val="10"/>
        <color theme="1"/>
        <rFont val="Calibri Light"/>
        <family val="2"/>
      </rPr>
      <t>Providing, supplying, and installation of 18W LED bulb of approved make, suitable for 220V supply, having cool daylight color temperature of 6500K, complete with standard base holder compatibility. The bulb shall be energy-efficient, with low heat emission, instant-on operation without flickering or warm-up time, and an average lifespan of not less than 25,000 hours. The product shall be eco-friendly and suitable for continuous use, complete with all necessary fittings and connections, as per specifications and as directed by the Engineer</t>
    </r>
  </si>
  <si>
    <r>
      <rPr>
        <b/>
        <sz val="10"/>
        <color theme="1"/>
        <rFont val="Calibri Light"/>
        <family val="2"/>
      </rPr>
      <t xml:space="preserve">Wiring Connectors (2-way, 5A)
</t>
    </r>
    <r>
      <rPr>
        <sz val="10"/>
        <color theme="1"/>
        <rFont val="Calibri Light"/>
        <family val="2"/>
      </rPr>
      <t>Providing, supplying, and installation of 2-way, 5-amp electrical wiring connectors (PVC insulated type), suitable for low-voltage domestic wiring applications, complete with high-conductivity brass/copper terminals, secure screw or push-fit mechanism, and durable heat-resistant insulating body. The connectors shall be capable of safely joining two conductors, ensuring reliable electrical continuity and insulation, conforming to relevant IEC standards. Complete with all necessary accessories and connections, as per specifications and as directed by the Engineer.</t>
    </r>
  </si>
  <si>
    <r>
      <rPr>
        <b/>
        <i/>
        <sz val="10"/>
        <color rgb="FFFF0000"/>
        <rFont val="Calibri"/>
        <family val="2"/>
      </rPr>
      <t xml:space="preserve">General Note:
</t>
    </r>
    <r>
      <rPr>
        <i/>
        <sz val="10"/>
        <color theme="1"/>
        <rFont val="Calibri"/>
        <family val="2"/>
      </rPr>
      <t>All dismantled materials shall be duly recorded, measured, and handed over to the School Authority through an approved Asset Transfer Form. The Contractor shall not reuse, dispose of, or otherwise utilize any dismantled materials without prior written approval of the Engineer. The Contractor shall be deemed to have fully assessed the nature, condition, and extent of dismantling works and shall execute the same in a controlled and safe manner to avoid damage to adjoining structures. The quoted rates shall include all necessary labor, tools, equipment, handling, stacking, and protection of reusable materials. The Contractor shall verify quantities prior to execution at each site, and any variation shall be reported to the Engineer for instruction. The Bidder shall support quoted rates with detailed rate analysis (material, labor, overheads, taxes, and profit), which shall be binding for evaluation and dispute resolution. Any rate quoted as zero or subsequently claimed as erroneous shall be treated as zero and deemed final, with no claim admissible. All works shall be executed in accordance with the Contract and to the satisfaction of the Engineer.</t>
    </r>
  </si>
  <si>
    <r>
      <rPr>
        <b/>
        <i/>
        <sz val="10"/>
        <color rgb="FFFF0000"/>
        <rFont val="Calibri"/>
        <family val="2"/>
      </rPr>
      <t xml:space="preserve">General Note:
</t>
    </r>
    <r>
      <rPr>
        <i/>
        <sz val="10"/>
        <color theme="1"/>
        <rFont val="Calibri"/>
        <family val="2"/>
      </rPr>
      <t>The Contractor shall carefully plan and execute excavation, dressing, backfilling, and compaction works with due consideration to existing structures and site conditions. Excavated areas shall not be left open unnecessarily and shall be properly backfilled, compacted, or protected to prevent settlement or damage. The Contractor shall provide necessary dewatering to maintain safe working conditions. Only approved and suitable material shall be used for backfilling. The Contractor shall verify all quantities prior to execution and report any variation for instruction. Rates shall include all operations and shall be supported by detailed rate analysis. All works shall be executed in accordance with the Contract, specifications, and Engineer’s instructions.</t>
    </r>
  </si>
  <si>
    <r>
      <rPr>
        <b/>
        <i/>
        <sz val="10"/>
        <color rgb="FFFF0000"/>
        <rFont val="Calibri"/>
        <family val="2"/>
      </rPr>
      <t xml:space="preserve">General Note:
</t>
    </r>
    <r>
      <rPr>
        <i/>
        <sz val="10"/>
        <color theme="1"/>
        <rFont val="Calibri"/>
        <family val="2"/>
      </rPr>
      <t>Prior to commencement of any concrete works, the Contractor shall estimate the required quantities of cement, sand, crushed aggregate, and admixtures (where specified) and ensure their delivery at site at least one day in advance, with quantities duly verified and confirmed with the authorized representative of the School Authority for quality assurance. Where mechanical mixing is not feasible due to limited quantities or site constraints, concrete shall be hand-mixed with a minimum of three (3) dry mixes followed by three (3) wet mixes to achieve proper uniformity; thereafter, the concrete shall be placed with a consistent and controlled slump to ensure the required design strength is attained. Clear cover to reinforcement in all structural members shall be strictly maintained as per drawings and specifications, and upon completion of placement, approved curing compound shall be applied to all concrete surfaces to ensure adequate curing where conventional methods are not practicable, all in accordance with specifications and Engineer’s instructions.</t>
    </r>
  </si>
  <si>
    <r>
      <rPr>
        <b/>
        <i/>
        <sz val="10"/>
        <color rgb="FFFF0000"/>
        <rFont val="Calibri"/>
        <family val="2"/>
      </rPr>
      <t xml:space="preserve">General Note:
</t>
    </r>
    <r>
      <rPr>
        <i/>
        <sz val="10"/>
        <color theme="1"/>
        <rFont val="Calibri"/>
        <family val="2"/>
      </rPr>
      <t>The Contractor shall ensure the use of approved quality materials and proper execution techniques, including soaking, bonding, alignment, and curing. The Contractor shall be deemed to have assessed site constraints, including working at height and restricted access, and shall include all such considerations in the quoted rates. Quantities shall be verified prior to execution, and variations shall be reported for approval. Rates shall be supported by detailed rate analysis and shall remain binding. All works shall comply with specifications and the Engineer’s instructions.. 
Additional labour shall be deployed where required for height or restricted access, and all works shall be completed in accordance with specifications and the Engineer’s instructions.</t>
    </r>
  </si>
  <si>
    <r>
      <rPr>
        <b/>
        <i/>
        <sz val="10"/>
        <color rgb="FFFF0000"/>
        <rFont val="Calibri"/>
        <family val="2"/>
      </rPr>
      <t xml:space="preserve">General Note:
</t>
    </r>
    <r>
      <rPr>
        <i/>
        <sz val="10"/>
        <color theme="1"/>
        <rFont val="Calibri"/>
        <family val="2"/>
      </rPr>
      <t>The Contractor shall be deemed to have fully assessed all roof conditions, access limitations, slopes, drainage requirements, and working at height. The quoted rates shall include all necessary arrangements, safety measures, and workmanship required to ensure watertightness and durability. Quantities shall be verified prior to execution, and any variation shall be reported to the Engineer. Rates shall be supported by detailed rate analysis and shall remain binding. No claim shall be admissible for foreseeable site conditions. All works shall be executed in accordance with the Contract and Engineer’s instructions.</t>
    </r>
  </si>
  <si>
    <r>
      <rPr>
        <b/>
        <i/>
        <sz val="10"/>
        <color rgb="FFFF0000"/>
        <rFont val="Calibri"/>
        <family val="2"/>
      </rPr>
      <t xml:space="preserve">General Note:
</t>
    </r>
    <r>
      <rPr>
        <i/>
        <sz val="10"/>
        <color theme="1"/>
        <rFont val="Calibri"/>
        <family val="2"/>
      </rPr>
      <t>The Contractor is expected to collaboratively review and assess all existing surface conditions, access limitations, and execution requirements in coordination with the Engineer prior to commencement, and to plan the works accordingly. All substrates shall be properly prepared, cleaned, roughened, and brought to saturated surface dry (SSD) condition to ensure adequate bonding and performance. Plastering, pointing, and finishing works shall be executed with precision to achieve true line, level, plumb, and durable finish, supported by proper curing practices. Works in height or restricted access areas shall be managed through suitable arrangements and skilled workmanship. All specified admixtures shall be jointly verified at site with the Engineer or authorized representative, including review of purchase invoices to confirm conformity and dosage, with strict adherence particularly in ferrocement overlay works where no deviation is acceptable. The Contractor shall proactively highlight any condition that may enhance performance or quality, and all works shall be carried out in accordance with the Contract, specifications, and Engineer’s instructions, ensuring a coordinated and quality-driven execution.</t>
    </r>
  </si>
  <si>
    <r>
      <rPr>
        <b/>
        <i/>
        <sz val="10"/>
        <color rgb="FFFF0000"/>
        <rFont val="Calibri"/>
        <family val="2"/>
      </rPr>
      <t xml:space="preserve">General Note:
</t>
    </r>
    <r>
      <rPr>
        <i/>
        <sz val="10"/>
        <color theme="1"/>
        <rFont val="Calibri"/>
        <family val="2"/>
      </rPr>
      <t>All iron works shall be accurately fabricated and fully welded at all joints in accordance with recognized standards such as ISO 9606 and AWS D1.1 (or equivalent ASTM standards), using approved electrodes</t>
    </r>
    <r>
      <rPr>
        <b/>
        <sz val="10"/>
        <color theme="1"/>
        <rFont val="Calibri"/>
        <family val="2"/>
      </rPr>
      <t>( J38-12/E6013)</t>
    </r>
    <r>
      <rPr>
        <i/>
        <sz val="10"/>
        <color theme="1"/>
        <rFont val="Calibri"/>
        <family val="2"/>
      </rPr>
      <t>. All steel surfaces shall be properly prepared, and no painting shall be carried out without prior application of red oxide primer; all welded areas shall receive two coats of primer. The Contractor shall ensure proper alignment, fixing, and performance of all items, and shall be deemed to have allowed for all associated fabrication and installation requirements, complete in accordance with specifications and Engineer’s instructions.</t>
    </r>
  </si>
  <si>
    <r>
      <rPr>
        <b/>
        <i/>
        <sz val="10"/>
        <color rgb="FFFF0000"/>
        <rFont val="Calibri"/>
        <family val="2"/>
      </rPr>
      <t xml:space="preserve">General Note:
</t>
    </r>
    <r>
      <rPr>
        <i/>
        <sz val="10"/>
        <color theme="1"/>
        <rFont val="Calibri"/>
        <family val="2"/>
      </rPr>
      <t>The Contractor shall note that all items under Repair and Maintenance Works are generally minor in nature, but are intended to restore existing structures, components, and services to a safe, functional, and operational condition.
The Contractor shall inspect the site thoroughly before quoting and shall be deemed to have considered the actual condition, extent of deterioration, accessibility, and working constraints.
The quoted rates shall be inclusive of all necessary operations, whether specifically mentioned or not, to complete the works satisfactorily.</t>
    </r>
  </si>
  <si>
    <r>
      <rPr>
        <b/>
        <i/>
        <sz val="10"/>
        <color rgb="FFFF0000"/>
        <rFont val="Calibri"/>
        <family val="2"/>
      </rPr>
      <t xml:space="preserve">General Note:
</t>
    </r>
    <r>
      <rPr>
        <i/>
        <sz val="10"/>
        <color theme="1"/>
        <rFont val="Calibri"/>
        <family val="2"/>
      </rPr>
      <t>All dismantled materials shall be duly recorded and handed over to the School Authority through an approved Asset Transfer Form for proper documentation. The Contractor shall not reuse, dispose of, or otherwise utilize any dismantled materials without prior written approval of the Engineer, complete in all respects in accordance with the Contract and specifications..</t>
    </r>
  </si>
  <si>
    <r>
      <rPr>
        <b/>
        <i/>
        <sz val="10"/>
        <color rgb="FFFF0000"/>
        <rFont val="Calibri"/>
        <family val="2"/>
      </rPr>
      <t xml:space="preserve">General Note:
</t>
    </r>
    <r>
      <rPr>
        <i/>
        <sz val="10"/>
        <color theme="1"/>
        <rFont val="Calibri"/>
        <family val="2"/>
      </rPr>
      <t>The Contractor shall be deemed to have fully assessed all roof conditions, access limitations, working at height, slopes, drainage requirements, and material handling constraints, and to have allowed for all associated and foreseeable unforeseen conditions within the quoted rates. All roofing works shall be executed with proper surface preparation, alignment, safety measures, and workmanship to ensure watertightness and durability, complete in accordance with the Contract, specifications, and Engineer’s instructions, with no additional claims admissible on account of such conditions.</t>
    </r>
  </si>
  <si>
    <t>PAINT / DISTEMPER REMOVAL (SCRAPING)
Scraping and removal of existing distemper, oil bound distemper, or paint from wall surfaces to expose a sound substrate, including cleaning and preparation for subsequent finishes, complete in all respects.</t>
  </si>
  <si>
    <t>ELECTRICAL POINTS DISMANTLING
Dismantling of light, fan, and call bell points, including removal of casing, capping, wiring, and accessories.
All dismantled materials shall be duly recorded and handed over to the School Authority through an approved Asset Transfer Form for proper documentation. The Contractor shall not reuse, dispose of, or otherwise utilize any dismantled materials without prior written approval of the Engineer, complete in all respects in accordance with the Contract and specifications..</t>
  </si>
  <si>
    <t>PLUG POINT DISMANTLING
Dismantling of plug points, including removal of fittings, wiring, and accessories, and making good damaged surfaces of building works, complete as per the Engineer’s instructions.
All dismantled materials shall be duly recorded and handed over to the School Authority through an approved Asset Transfer Form for proper documentation. The Contractor shall not reuse, dispose of, or otherwise utilize any dismantled materials without prior written approval of the Engineer, complete in all respects in accordance with the Contract and specifications..</t>
  </si>
  <si>
    <t>SURFACE CONDUIT / WIRING DISMANTLING
Dismantling of GI/MS conduit, flexible conduit, PVC pipes, Recessed in wall or surface wiring of all sizes, including removal of supports, fixtures, and accessories.
All dismantled materials shall be duly recorded and handed over to the School Authority through an approved Asset Transfer Form for proper documentation. The Contractor shall not reuse, dispose of, or otherwise utilize any dismantled materials without prior written approval of the Engineer, complete in all respects in accordance with the Contract and specifications..</t>
  </si>
  <si>
    <t>EARTH EXCAVATION (GRAVEL/SHINGLE/SOFT/MEDIUM SOIL)
Excavation in gravel/shingle manual or mechanical for construction of all types of structures including open drains, sewerage pipelines, septic tanks, manholes, and retaining structures, comprising setting out, excavation to required lines and levels,  where required, dewatering as necessary, and complete in all respects in accordance with specifications and Engineer’s instructions.</t>
  </si>
  <si>
    <t>REHANDLING OF EARTHWORK
Rehandling of excavated earth within a lead of 25 m or within site premises, including loading, shifting, unloading, and stacking, is complete in all respects.</t>
  </si>
  <si>
    <t>Plain Cement Concrete (1:2:4)
In-situ mixing, placing, compaction, finishing, and curing of plain cement concrete (One Part of Cement, Two Parts of green &amp; free from clay lumps Sand, and Four Parts of blasted crushed aggregate ) in position, including provision of all materials, labor, plant, and equipment, complete in all respects in accordance with specifications and Engineer’s instructions.</t>
  </si>
  <si>
    <t>RCC IN FOUNDATION / BASE / RETAINING STRUCTURES
In-situ batching, mixing, placing, vibration, compaction, finishing, casting, and curing of reinforced cement concrete (1:1/2:3) raft foundations, column bases, retaining walls, and similar elements, including all materials, labor, and equipment, complete in all respects in accordance with specifications, structural drawings, and the Engineer’s instructions.</t>
  </si>
  <si>
    <t xml:space="preserve">REINFORCEMENT STEEL (GRADE 60) FOR MAKING ANY TYPE OF CONNECTOR /ANCHORED BARS
dia pin bars having 3 inch length hook with 90 degree bent on both sides of walls fixed /gripped with metal plate REINFORCEMENT (Grade-60): of mild steel reinforcement of Grade 60 of all sizes for cement concrete, including cutting, bending, laying in position according to structural drawings, making joints and fastenings, including cost of binding wire and labor charges for binding of steel reinforcement.Supply &amp; fabricate M.S. reinforcement for cement concrete (Hot rolled deformed bars Grade 60) </t>
  </si>
  <si>
    <t>FORMWORK (PLYWOOD FINISH)
Erecting, and removing formwork with plywood sheeting for RCC or PCC in any shape and position, including supports, bracing, alignment, and surface finishing, in any shape - Position / Vertical .</t>
  </si>
  <si>
    <t>BRICK MASONRY IN SUPERSTRUCTURE (GROUND FLOOR)
Laying first-class brick masonry in superstructure at ground floor level in cement sand mortar (1:3), including proper bonding, alignment, scaffolding, joint finishing, and curing, complete in all respects.</t>
  </si>
  <si>
    <t>EXTRA FOR BRICK MASONRY AT HEIGHT / RESTRICTED ACCESS AREAS
Executing brick masonry work at first floor level or in areas where on-site stacking of bricks is not feasible, requiring additional labour for lifting, handling, and direct conveying/throwing of bricks from natural surface level (NSL) to working level/roof during execution, including scaffolding and all associated operations, complete in all respects in accordance with specifications and Engineer’s instructions.</t>
  </si>
  <si>
    <t>BITUMEN COATING ON ROOF
Applying two coats of hot bitumen at the specified rate (34 lbs. for %sft over the roof)   over a prepared roof surface, including surface cleaning and sand blinding to achieve a uniform waterproofing layer, complete in all respects as per specifications.</t>
  </si>
  <si>
    <t>KHURAS ON ROOF (TOP)
Forming a khuras on the roof of size 2' × 2' × 6", including proper shaping, finishing, and slope to facilitate drainage, complete in all respects.</t>
  </si>
  <si>
    <t>BOTTOM KHURAS (DRAIN OUTLETS)
Constructing bottom khuras in brick masonry in cement sand mortar (One Part of Cement and Six Part of Sand) over 3" thick PCC (1:4:8), including proper slope, finishing, and drainage arrangement, complete in all respects.</t>
  </si>
  <si>
    <t>WALL PUTTY APPLICATION
Applying wall putty of 2 mm thickness over plastered surfaces to achieve a smooth and even finish, including surface preparation, complete in all respects.</t>
  </si>
  <si>
    <t>DOOR FIXING WITH CHOWKAT
Fixing doors, including chowkats in position, ensuring proper alignment, anchorage, and operation, complete in all respects in accordance with specifications and the Engineer’s instructions.</t>
  </si>
  <si>
    <t>WINDOW FIXING WITH CHOWKAT
Fixing windows, including chowkats in position, including proper alignment, anchorage, and smooth operation, complete in all respects.</t>
  </si>
  <si>
    <t>MS SHEET BOX TYPE CHOWKAT FOR DOOR &amp; WINDOWS
Fabricating and fixing MS sheet box-type chowkats (16 gauge, 10" × 2"), including holdfasts, hinges, fixing in masonry, alignment, and finishing, complete in all respects as per the drawing or site requirement</t>
  </si>
  <si>
    <t>PRIMER COAT ON DOORS &amp; WINDOWS (NEW SURFACE)
Preparing new surfaces of doors and windows and applying priming coat, including cleaning, smoothing, and surface preparation, complete in all respects.</t>
  </si>
  <si>
    <t>EMULSION PAINT(INSIDE WALLS / ROOF SLAB) – FIRST COAT
Preparing surfaces and applying the first coat of emulsion paint, including surface preparation and uniform application, complete in all respects.</t>
  </si>
  <si>
    <t>EMULSION PAINT – SUBSEQUENT COATS
Applying second and subsequent coats of emulsion paint to achieve the required finish, shade, and coverage, complete in all respects.</t>
  </si>
  <si>
    <t>SNOWCEM / WEATHER SHIELD(OUT SIDE) – FIRST COAT
Preparing external surfaces and applying the first coat of Snowcem/Weather Shield paint, including cleaning and surface preparation, complete in all respects.</t>
  </si>
  <si>
    <t>SNOWCEM / WEATHER SHIELD – SUBSEQUENT COATS
Applying second and subsequent coats of Snowcem/Weather Shield paint to external surfaces to achieve a uniform finish and durability, complete in all respects.</t>
  </si>
  <si>
    <t>STEEL GLAZED WINDOW WITH GLASS
Fabricating, and fixing openable steel glazed window panels manufactured from L-section pipe (1½" × 1" × 18 gauge) and T-section pipe (2" × 1" × 18 gauge), including all necessary ironmongery (handles, locks, hinges, etc.), and providing, supplying, cutting, and fixing 5 mm thick plain glass, secured with approved aluminium glazing strips and sealed with silicone sealant to ensure proper fixing, airtightness, and watertightness, including all fittings, accessories, welding, cutting, handling, installation, and finishing, complete in all respects as per specifications and Engineer’s instructions.</t>
  </si>
  <si>
    <t>GI WIRE GAUZE FIXING (SAFETY GRILL &amp; MOSQUITO NET)
Providing, fabricating, and fixing GI wire gauze of 24 SWG (12 × 12 mesh per sq. in.) within a frame made of ½" × ½" square steel pipe of 16 gauge, as per approved drawings, and fixing to steel windows, doors, ventilators, etc., including cutting, welding, fixing, and all necessary accessories, excluding cost of red oxide primer and painting, complete in all respects as per specifications and Engineer’s instructions.</t>
  </si>
  <si>
    <t>PATCH PLASTER REPAIR
Repairs to plaster of thickness 1/2" to 3/4" in (1:4) patches of area 27 Sft and under, including cutting the patch in proper shape, raking out joints, and preparing and plastering the surface of the walls completely.</t>
  </si>
  <si>
    <t>REMOVAL OF DOORS / WINDOWS / CHOWKATS
Dismantling and removal of existing doors, windows, and chowkats, including careful detachment, stacking of serviceable components, and making good disturbed surfaces, complete in all respects.</t>
  </si>
  <si>
    <t>PRIMER COATING USING COLD BITUMEN FOR ROOF INSULATION
Providing and applying two coats of approved cold-applied bitumen on a prepared surface after chemical treatment, ensuring uniform and continuous coverage prior to application of hot bitumen, complete as per specifications and the Engineer’s instructions.</t>
  </si>
  <si>
    <t>POLYTHENE SHEET (500 GAUGE) FOR ROOF INSULATION
Supplying and laying 500-gauge polythene sheet of approved quality with minimum width of 16 ft, including 2 ft overlap at joints, sealed with warm bitumen to ensure watertight continuity, complete as per specifications and Engineer’s instructions.</t>
  </si>
  <si>
    <t>PCC PROTECTIVE LAYER WITH ADMIXTURE FOR ROOF INSULATION
Providing and laying 2-inch (50 mm) thick PCC (1:1/2:3) using 1.5-inch thick marble pati for paneling (maximum panel size 6 ft × 4 ft), incorporating Sika® Fabric-50 and Sika Latex® SBR in proportion as per manufacturer’s recommendations, including finishing, curing, and all incidental works, complete as per specifications and Engineer’s instructions.</t>
  </si>
  <si>
    <t>CONCRETE GOLA AT PARAPET FOR  ROOF INSULATION
Providing and forming 6" × 6" concrete gola (fillet) at the junction of roof slab and parapet wall after completion of the PCC 1:2:4 protective layer, using cement concrete/mortar of approved mix, including surface preparation, proper shaping, compaction, and finishing to achieve a smooth, watertight profile to prevent water ingress during rainfall, complete as per specifications and the Engineer’s instructions.</t>
  </si>
  <si>
    <t>RED OXIDE PRIMER
Applying red oxide primer coat on prepared surfaces of steel /MS Works in the above scope of work prior to application of synthetic enamel paint of approved quality, including surface preparation and complete in all respects as per specifications and the Engineer’s instructions.</t>
  </si>
  <si>
    <t>SYNTHETIC ENAMEL PAINT
Providing and applying synthetic enamel paint of approved quality and specified color on new or existing surfaces of walls, doors, and windows, to achieve a uniform and even finish, complete in all respects as per specifications and Engineer’s instructions.</t>
  </si>
  <si>
    <t>WHITE BOARD
Providing, supplying, and fixing a whiteboard of size 4 ft × 8 ft, comprising a 1 mm-thick white laminated sheet bonded with approved adhesive over 6 mm thick PVC foam board, framed with ½" × 1" L-section steel pipe of 18 gauge. The board shall be securely fixed to the wall using 4 Nos. anchor bolts with washers, including all necessary accessories, alignment, and proper installation, excluding cost of red oxide primer and painting, complete in all respects as per specifications and the Engineer’s instructions.</t>
  </si>
  <si>
    <t>STEEL DOOR
Providing, fabricating, and fixing steel door comprising frame made from 1" × 2" steel pipe of 16 gauge, including square pipe at lock rail and horizontal/vertical members above and below lock rail, clad with 18 SWG pressed steel sheet, complete with all necessary ironmongery (hinges, handles, lock, tower bolt, etc.), including welding, fixing, and finishing, excluding cost of red oxide primer and paint, complete in all respects as per specifications and Engineer’s instructions.</t>
  </si>
  <si>
    <t>TOWER BOLTS
Providing and fixing 6" long brass-cladded tower bolts of approved quality, including all necessary screws, accessories, and proper fixing to doors/windows, complete in all respects as per specifications and Engineer’s instructions.</t>
  </si>
  <si>
    <t>HANDLE LOCKS
Providing and fixing 15" long handle locks (inside and outside of double leaf door) of approved quality, including all necessary fittings, accessories, and proper installation, complete in all respects as per specifications and the Engineer’s instructions.</t>
  </si>
  <si>
    <t>HEAVY DUTY HINGES
Providing and fixing 3"–4" steel hinges of approved quality, installed at the rate of 3 Nos. per door leaf and 2 Nos. per window panel leaf, including screws, alignment, and proper fixing, complete in all respects as per specifications and the Engineer’s instructions.</t>
  </si>
  <si>
    <t>VENTILATOR LATCHES
Providing and fixing ventilator latches of approved quality, including all necessary fittings, accessories, and proper installation, complete in all respects as per specifications and the Engineer’s instructions.</t>
  </si>
  <si>
    <t>VENTILATOR CASEMENT LIMITERS
Providing and fixing ventilator casement limiters (one at each side) of approved quality, including all necessary fittings, accessories, and proper fixing, complete in all respects as per specifications and the Engineer’s instructions.</t>
  </si>
  <si>
    <t>SAFETY HANDLES (DOORS)
Providing, fabricating, and fixing heavy-duty safety handles made from 1½" × 1½" × ¼" (2/8") angle iron with chamfered corners to eliminate sharp edges, of 4"–6" size, including drilling, necessary screws of matching metal, fixing, and all accessories, excluding cost of red oxide primer and painting, complete in all respects as per specifications and Engineer’s instructions; 4 Nos. per double-leaf door.</t>
  </si>
  <si>
    <t>STEEL ALMARI
Dismantling and removal of existing damaged wooden/steel almirah/wardrobe and providing, fabricating, and fixing new steel almirah of approximate size 4 ft × 4 ft × 1 ft, fabricated from MS sections. The front shutter shall be constructed with 1" × 1" × 1/8" angle iron frame, clad with 20 gauge plain MS sheet fixed with rivets. Internal shelves shall be formed using angle iron framing and MS sheet of same specification.
The item shall include all necessary ironmongery such as handle, lock, hinges, and fittings, including fabrication, assembling, fixing in position, and all incidental works, excluding cost of red oxide primer and painting, complete in all respects as per specifications and Engineer’s instructions.</t>
  </si>
  <si>
    <t>External Development Works</t>
  </si>
  <si>
    <t>PVC Conduit Pipe (1.5” I/D) – Recessed Wiring
Providing, supplying, and installation of heavy-duty PVC conduit pipe (40mm dia), recessed in walls including all accessories, bends, couplers, and finishing, conforming to IEC 61386.</t>
  </si>
  <si>
    <t>Wiring (7/0.029 Cable)
Providing, supplying, and installation of single-core PVC insulated and sheathed copper conductor cable (7/0.029”), for ceiling fan circuits, complete as per IEC 60227.</t>
  </si>
  <si>
    <t>Outdoor LED Security Light (60–70W)
Providing, supplying, and installation of SMD LED light fixture (60–70W), IP65 rated, suitable for outdoor/security lighting, conforming to IEC 60598.</t>
  </si>
  <si>
    <t>Lightning Arrester / Air Terminal
Providing installation, testing, and commissioning of the lightning air terminal system, complete with down conductor and accessories, conforming to IEC 62305.</t>
  </si>
  <si>
    <t>Main Supply Cable (Twin Core 7/0.064)
Providing, supplying, and installation of twin-core PVC insulated and sheathed copper conductor cable (7/0.064”), from source to main distribution board, conforming to IEC 60502.</t>
  </si>
  <si>
    <t xml:space="preserve">Earth Bore Installation
Drilling of earth bore (3” dia, 10–15 ft deep or up to water table), including backfilling, compaction, and completion as per IEEE/PEC standards. </t>
  </si>
  <si>
    <t>PVC Back Box (3”×6”)
Providing and fixing flame-retardant PVC back box (3”×6”, 4” deep), conforming to IEC standards.</t>
  </si>
  <si>
    <t>Earth Rod with Clamp
Providing and installation of 12mm dia, 10 ft long copper earth rod with base plate and clamps, conforming to IEC 62561.</t>
  </si>
  <si>
    <t>Earthing Cable (6mm² Cu)
Providing and installation of 6mm² tinned copper XLPE/PVC insulated cable for earthing, conforming to IEC 60502.</t>
  </si>
  <si>
    <t>SITE CLEARANCE:
Before leaving the Site, clear and maintain the site of debris and dump materials. Remove all paint and plaster spills from windows, doors, and electric fixtures.</t>
  </si>
  <si>
    <t>Fire Extinguisher 
Supplying and fixing of Dry Chemical Powder Fire Extinguisher 6Kg Capacity complete in all respect</t>
  </si>
  <si>
    <t>INAUGURATION PLAQUE
Supply and installation of a project signboard fabricated from stainless steel (SS) sheet, nominal size 24″ × 24″, or as directed by the Engineer-in-Charge, complete in all respects.
The work shall include cutting, fabrication, fixing, anchoring, and finishing of the signboard, including all necessary materials, fasteners, tools, labor, and safety measures, in accordance with the drawings and technical specifications.</t>
  </si>
  <si>
    <t>240-Litre Wheelie Bin (Plastic) 
Providing and supplying 240 Liter capacity wheelie bins manufactured from high-quality, durable, and impact resistant plastic, suitable for routine handling and outdoor use. Each bin shall be fitted with a hinged lid, a foot operated pedal for hands-free opening, and  wheels to allow easy movement. The bins shall be appropriate for institutional waste collection purposes.
The front side of each bin shall display the logos of the Implementing Agency, Donor Agency, and Education Department. The logos shall be permanently affixed (molded or printed) in such a manner that they are non-removable and resistant to weathering and regular usage. The item shall be complete in all respects as per the approval of the Engineer.</t>
  </si>
  <si>
    <r>
      <rPr>
        <b/>
        <i/>
        <sz val="10"/>
        <color rgb="FFFF0000"/>
        <rFont val="Calibri Light"/>
        <family val="2"/>
      </rPr>
      <t xml:space="preserve">General Note:
</t>
    </r>
    <r>
      <rPr>
        <i/>
        <sz val="10"/>
        <color theme="1"/>
        <rFont val="Calibri Light"/>
        <family val="2"/>
      </rPr>
      <t>The Bidder shall be deemed to have thoroughly examined and satisfied itself as to all scheduled items, descriptions, drawings, specifications, and site conditions prior to submission of its rates. The rates quoted shall be construed to include the full cost of supply, installation, commissioning, labor, tools, plant, transportation, wastage, and all fittings and accessories necessary for the proper and complete execution of the Works. All materials shall be of approved make and quality, conforming to applicable IEC/ISO standards, and the Works shall be executed in accordance with established and accepted engineering practices to the satisfaction of the Engineer. The Bidder shall submit, and be bound by, a detailed rate analysis for each item, including but not limited to material costs, labor, overheads, taxes, and profit, which shall form the basis for evaluation and for determination of any disputes arising under or in connection with the Contract. The Contractor shall, prior to commencement of works at each site, verify all quantities, and the final quantities shall be measured and certified upon completion. In the event of any discrepancy between estimated and actual quantities, the Contractor shall notify the Engineer in writing and obtain instructions prior to execution. Payment shall be made strictly on the basis of actual quantities executed and duly verified. In the event that the Contractor quotes a rate as zero, or quotes any rate with the intention of subsequently alleging error, omission, or inconsistency with the submitted rate analysis, such rate shall be deemed to be zero, and the Contractor shall remain bound by the determination of the Evaluation Committee; any claim, justification, or representation to the contrary shall be null, void, and of no contractual effect. The Contractor shall comply with all lawful instructions issued by the Engineer, whose determinations regarding quality, measurement, and certification shall be final and binding in accordance with the Conditions of Contract</t>
    </r>
  </si>
  <si>
    <r>
      <rPr>
        <b/>
        <i/>
        <sz val="10"/>
        <color rgb="FFFF0000"/>
        <rFont val="Calibri Light"/>
        <family val="2"/>
      </rPr>
      <t xml:space="preserve">General Note:
</t>
    </r>
    <r>
      <rPr>
        <i/>
        <sz val="10"/>
        <color theme="1"/>
        <rFont val="Calibri Light"/>
        <family val="2"/>
      </rPr>
      <t>The Bidder shall thoroughly review all non-scheduled items and include in the quoted rates the complete cost of supply, installation, commissioning, and integration with existing systems, along with all fittings and accessories required for proper operation. Rates shall be based on detailed item descriptions, specifications, and intended performance. All materials and equipment shall be of approved make, supported by technical data, and conforming to relevant standards. The Bidder shall ensure that the quoted rates are justified through detailed rate analysis of each item, including material cost, labor, overheads, taxes, and profit, which shall be used as the basis for resolving any dispute arising under the Conditions of Contract. The actual quantities shall be verified at site upon completion; however, prior to initiating the scope of work at each school, the Contractor shall verify the quantities of each item. In case of any variation from the estimated quantities, the Contractor shall notify the Engineer and obtain necessary instructions before execution. Payment for such items shall be made upon satisfactory completion and certification by the Engineer. In case the Contractor quotes a rate equal to zero, or quotes a rate other than zero with the intention of later claiming it as a mistake or inconsistent with the submitted rate analysis, such rate shall be treated as zero, and the Contractor shall be bound by the decision of the Evaluation Committee; any justification or claim in this regard shall be considered null and void. The Contractor shall comply with all instructions of the Engineer, whose decisions regarding quality, performance, and certification shall be final, in accordance with the Conditions of Contract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</si>
</sst>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9">
    <numFmt numFmtId="43" formatCode="_(* #,##0.00_);_(* \(#,##0.00\);_(* &quot;-&quot;??_);_(@_)"/>
    <numFmt numFmtId="164" formatCode="#,##0.0"/>
    <numFmt numFmtId="165" formatCode="0.0"/>
    <numFmt numFmtId="166" formatCode="#,##0.00;[Red]#,##0.00"/>
    <numFmt numFmtId="167" formatCode="_(* #,##0.00_);_(* \(#,##0.00\);_(* &quot;-&quot;??.00_);_(@_)"/>
    <numFmt numFmtId="168" formatCode="#,##0.00000000"/>
    <numFmt numFmtId="169" formatCode="#,##0.0000000000"/>
    <numFmt numFmtId="170" formatCode="_(* #,##0_);_(* \(#,##0\);_(* &quot;-&quot;??_);_(@_)"/>
    <numFmt numFmtId="171" formatCode="_(* #,##0.0_);_(* \(#,##0.0\);_(* &quot;-&quot;??_);_(@_)"/>
  </numFmts>
  <fonts count="37">
    <font>
      <sz val="10"/>
      <color rgb="FF000000"/>
      <name val="Arial"/>
      <charset val="134"/>
      <scheme val="minor"/>
    </font>
    <font>
      <sz val="12"/>
      <color theme="1"/>
      <name val="Calibri"/>
      <family val="2"/>
    </font>
    <font>
      <b/>
      <sz val="12"/>
      <color theme="1"/>
      <name val="Calibri"/>
      <family val="2"/>
    </font>
    <font>
      <sz val="10"/>
      <name val="Arial"/>
      <family val="2"/>
      <scheme val="minor"/>
    </font>
    <font>
      <b/>
      <sz val="12"/>
      <color rgb="FF000000"/>
      <name val="Calibri"/>
      <family val="2"/>
    </font>
    <font>
      <b/>
      <sz val="12"/>
      <color rgb="FFFFFFFF"/>
      <name val="Calibri"/>
      <family val="2"/>
    </font>
    <font>
      <b/>
      <sz val="12"/>
      <color rgb="FFFF0000"/>
      <name val="Calibri"/>
      <family val="2"/>
    </font>
    <font>
      <sz val="12"/>
      <color rgb="FFFFFFFF"/>
      <name val="Calibri"/>
      <family val="2"/>
    </font>
    <font>
      <b/>
      <sz val="13"/>
      <color theme="1"/>
      <name val="Calibri"/>
      <family val="2"/>
    </font>
    <font>
      <sz val="13"/>
      <color theme="1"/>
      <name val="Calibri"/>
      <family val="2"/>
    </font>
    <font>
      <b/>
      <sz val="11"/>
      <color theme="1"/>
      <name val="Calibri"/>
      <family val="2"/>
    </font>
    <font>
      <sz val="10"/>
      <color theme="1"/>
      <name val="Arial"/>
      <family val="2"/>
    </font>
    <font>
      <sz val="9"/>
      <color indexed="81"/>
      <name val="Tahoma"/>
      <family val="2"/>
    </font>
    <font>
      <b/>
      <sz val="9"/>
      <color indexed="81"/>
      <name val="Tahoma"/>
      <family val="2"/>
    </font>
    <font>
      <sz val="10"/>
      <color rgb="FF000000"/>
      <name val="Arial"/>
      <family val="2"/>
      <scheme val="minor"/>
    </font>
    <font>
      <sz val="10"/>
      <color rgb="FF000000"/>
      <name val="Arial"/>
      <family val="2"/>
      <scheme val="minor"/>
    </font>
    <font>
      <b/>
      <sz val="10"/>
      <color theme="1"/>
      <name val="Calibri"/>
      <family val="2"/>
    </font>
    <font>
      <sz val="10"/>
      <color theme="1"/>
      <name val="Calibri"/>
      <family val="2"/>
    </font>
    <font>
      <b/>
      <i/>
      <sz val="10"/>
      <color theme="1"/>
      <name val="Calibri"/>
      <family val="2"/>
    </font>
    <font>
      <b/>
      <sz val="10"/>
      <color theme="1"/>
      <name val="Calibri Light"/>
      <family val="2"/>
    </font>
    <font>
      <sz val="10"/>
      <color theme="1"/>
      <name val="Calibri Light"/>
      <family val="2"/>
    </font>
    <font>
      <sz val="10"/>
      <color rgb="FF000000"/>
      <name val="Calibri Light"/>
      <family val="2"/>
    </font>
    <font>
      <sz val="10"/>
      <name val="Calibri Light"/>
      <family val="2"/>
    </font>
    <font>
      <b/>
      <sz val="10"/>
      <color rgb="FFFF0000"/>
      <name val="Calibri Light"/>
      <family val="2"/>
    </font>
    <font>
      <i/>
      <sz val="10"/>
      <color rgb="FF0000FF"/>
      <name val="Calibri Light"/>
      <family val="2"/>
    </font>
    <font>
      <b/>
      <i/>
      <sz val="10"/>
      <color rgb="FF0000FF"/>
      <name val="Calibri Light"/>
      <family val="2"/>
    </font>
    <font>
      <b/>
      <i/>
      <sz val="10"/>
      <color theme="1"/>
      <name val="Calibri Light"/>
      <family val="2"/>
    </font>
    <font>
      <b/>
      <sz val="10"/>
      <name val="Arial"/>
      <family val="2"/>
      <scheme val="minor"/>
    </font>
    <font>
      <sz val="10"/>
      <color rgb="FF000000"/>
      <name val="Calibri"/>
      <family val="2"/>
    </font>
    <font>
      <b/>
      <i/>
      <sz val="10"/>
      <color rgb="FFFF0000"/>
      <name val="Calibri"/>
      <family val="2"/>
    </font>
    <font>
      <i/>
      <sz val="10"/>
      <color theme="1"/>
      <name val="Calibri"/>
      <family val="2"/>
    </font>
    <font>
      <b/>
      <sz val="10"/>
      <color rgb="FF000000"/>
      <name val="Calibri"/>
      <family val="2"/>
    </font>
    <font>
      <b/>
      <i/>
      <sz val="10"/>
      <color rgb="FFFF0000"/>
      <name val="Calibri Light"/>
      <family val="2"/>
    </font>
    <font>
      <i/>
      <sz val="10"/>
      <color theme="1"/>
      <name val="Calibri Light"/>
      <family val="2"/>
    </font>
    <font>
      <b/>
      <sz val="10"/>
      <color rgb="FF000000"/>
      <name val="Calibri Light"/>
      <family val="2"/>
    </font>
    <font>
      <sz val="12"/>
      <color theme="1"/>
      <name val="Calibri Light"/>
      <family val="2"/>
    </font>
    <font>
      <b/>
      <sz val="10"/>
      <name val="Calibri Light"/>
      <family val="2"/>
    </font>
  </fonts>
  <fills count="12">
    <fill>
      <patternFill patternType="none"/>
    </fill>
    <fill>
      <patternFill patternType="gray125"/>
    </fill>
    <fill>
      <patternFill patternType="solid">
        <fgColor rgb="FFFFFFFF"/>
        <bgColor rgb="FFFFFFFF"/>
      </patternFill>
    </fill>
    <fill>
      <patternFill patternType="solid">
        <fgColor rgb="FFEFEFEF"/>
        <bgColor rgb="FFEFEFEF"/>
      </patternFill>
    </fill>
    <fill>
      <patternFill patternType="solid">
        <fgColor rgb="FFCFE2F3"/>
        <bgColor rgb="FFCFE2F3"/>
      </patternFill>
    </fill>
    <fill>
      <patternFill patternType="solid">
        <fgColor rgb="FFF3F3F3"/>
        <bgColor rgb="FFF3F3F3"/>
      </patternFill>
    </fill>
    <fill>
      <patternFill patternType="solid">
        <fgColor rgb="FFD9D9D9"/>
        <bgColor rgb="FFD9D9D9"/>
      </patternFill>
    </fill>
    <fill>
      <patternFill patternType="solid">
        <fgColor theme="0"/>
        <bgColor theme="0"/>
      </patternFill>
    </fill>
    <fill>
      <patternFill patternType="solid">
        <fgColor rgb="FFCCCCCC"/>
        <bgColor rgb="FFCCCCCC"/>
      </patternFill>
    </fill>
    <fill>
      <patternFill patternType="solid">
        <fgColor theme="0"/>
        <bgColor indexed="64"/>
      </patternFill>
    </fill>
    <fill>
      <patternFill patternType="solid">
        <fgColor theme="0"/>
        <bgColor rgb="FFD9D9D9"/>
      </patternFill>
    </fill>
    <fill>
      <patternFill patternType="solid">
        <fgColor theme="0"/>
        <bgColor rgb="FFEFEFEF"/>
      </patternFill>
    </fill>
  </fills>
  <borders count="65">
    <border>
      <left/>
      <right/>
      <top/>
      <bottom/>
      <diagonal/>
    </border>
    <border>
      <left style="medium">
        <color rgb="FF000000"/>
      </left>
      <right/>
      <top style="medium">
        <color rgb="FF000000"/>
      </top>
      <bottom style="medium">
        <color rgb="FF000000"/>
      </bottom>
      <diagonal/>
    </border>
    <border>
      <left/>
      <right style="thin">
        <color rgb="FF000000"/>
      </right>
      <top style="medium">
        <color rgb="FF000000"/>
      </top>
      <bottom style="medium">
        <color rgb="FF000000"/>
      </bottom>
      <diagonal/>
    </border>
    <border>
      <left style="double">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right style="thin">
        <color rgb="FF000000"/>
      </right>
      <top style="medium">
        <color rgb="FF000000"/>
      </top>
      <bottom/>
      <diagonal/>
    </border>
    <border>
      <left/>
      <right style="medium">
        <color rgb="FF000000"/>
      </right>
      <top style="medium">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medium">
        <color rgb="FF000000"/>
      </right>
      <top/>
      <bottom style="thin">
        <color rgb="FF000000"/>
      </bottom>
      <diagonal/>
    </border>
    <border>
      <left style="medium">
        <color rgb="FF000000"/>
      </left>
      <right/>
      <top/>
      <bottom style="thin">
        <color rgb="FF000000"/>
      </bottom>
      <diagonal/>
    </border>
    <border>
      <left/>
      <right/>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top style="thin">
        <color rgb="FF000000"/>
      </top>
      <bottom style="medium">
        <color rgb="FF000000"/>
      </bottom>
      <diagonal/>
    </border>
    <border>
      <left/>
      <right style="thin">
        <color rgb="FF000000"/>
      </right>
      <top style="thin">
        <color rgb="FF000000"/>
      </top>
      <bottom style="medium">
        <color rgb="FF000000"/>
      </bottom>
      <diagonal/>
    </border>
    <border>
      <left/>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style="medium">
        <color rgb="FF000000"/>
      </right>
      <top style="medium">
        <color rgb="FF000000"/>
      </top>
      <bottom style="thin">
        <color rgb="FF000000"/>
      </bottom>
      <diagonal/>
    </border>
    <border>
      <left/>
      <right style="medium">
        <color rgb="FF000000"/>
      </right>
      <top/>
      <bottom style="medium">
        <color rgb="FF000000"/>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style="thin">
        <color rgb="FF000000"/>
      </left>
      <right style="thin">
        <color rgb="FF000000"/>
      </right>
      <top style="medium">
        <color rgb="FF000000"/>
      </top>
      <bottom style="thin">
        <color rgb="FF000000"/>
      </bottom>
      <diagonal/>
    </border>
    <border>
      <left style="medium">
        <color rgb="FF000000"/>
      </left>
      <right style="thin">
        <color rgb="FF000000"/>
      </right>
      <top/>
      <bottom style="thin">
        <color rgb="FF000000"/>
      </bottom>
      <diagonal/>
    </border>
    <border>
      <left style="medium">
        <color indexed="64"/>
      </left>
      <right/>
      <top style="medium">
        <color indexed="64"/>
      </top>
      <bottom style="medium">
        <color rgb="FF000000"/>
      </bottom>
      <diagonal/>
    </border>
    <border>
      <left/>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top/>
      <bottom/>
      <diagonal/>
    </border>
    <border>
      <left/>
      <right style="medium">
        <color indexed="64"/>
      </right>
      <top/>
      <bottom/>
      <diagonal/>
    </border>
    <border>
      <left style="medium">
        <color indexed="64"/>
      </left>
      <right/>
      <top style="medium">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rgb="FF000000"/>
      </right>
      <top style="medium">
        <color rgb="FF000000"/>
      </top>
      <bottom style="thin">
        <color rgb="FF000000"/>
      </bottom>
      <diagonal/>
    </border>
    <border>
      <left style="thin">
        <color rgb="FF000000"/>
      </left>
      <right style="medium">
        <color indexed="64"/>
      </right>
      <top style="medium">
        <color rgb="FF000000"/>
      </top>
      <bottom style="thin">
        <color rgb="FF000000"/>
      </bottom>
      <diagonal/>
    </border>
    <border>
      <left style="medium">
        <color indexed="64"/>
      </left>
      <right/>
      <top style="thin">
        <color rgb="FF000000"/>
      </top>
      <bottom style="thin">
        <color rgb="FF000000"/>
      </bottom>
      <diagonal/>
    </border>
    <border>
      <left style="medium">
        <color indexed="64"/>
      </left>
      <right/>
      <top style="thin">
        <color rgb="FF000000"/>
      </top>
      <bottom style="medium">
        <color rgb="FF000000"/>
      </bottom>
      <diagonal/>
    </border>
    <border>
      <left style="thin">
        <color rgb="FF000000"/>
      </left>
      <right style="medium">
        <color indexed="64"/>
      </right>
      <top style="thin">
        <color rgb="FF000000"/>
      </top>
      <bottom style="medium">
        <color rgb="FF000000"/>
      </bottom>
      <diagonal/>
    </border>
    <border>
      <left style="medium">
        <color indexed="64"/>
      </left>
      <right/>
      <top style="medium">
        <color rgb="FF000000"/>
      </top>
      <bottom style="medium">
        <color indexed="64"/>
      </bottom>
      <diagonal/>
    </border>
    <border>
      <left/>
      <right/>
      <top style="medium">
        <color rgb="FF000000"/>
      </top>
      <bottom style="medium">
        <color indexed="64"/>
      </bottom>
      <diagonal/>
    </border>
    <border>
      <left/>
      <right style="medium">
        <color rgb="FF000000"/>
      </right>
      <top style="medium">
        <color rgb="FF000000"/>
      </top>
      <bottom style="medium">
        <color indexed="64"/>
      </bottom>
      <diagonal/>
    </border>
    <border>
      <left style="medium">
        <color rgb="FF000000"/>
      </left>
      <right style="medium">
        <color indexed="64"/>
      </right>
      <top style="medium">
        <color rgb="FF000000"/>
      </top>
      <bottom style="medium">
        <color indexed="64"/>
      </bottom>
      <diagonal/>
    </border>
    <border>
      <left style="medium">
        <color indexed="64"/>
      </left>
      <right/>
      <top/>
      <bottom style="thin">
        <color rgb="FF000000"/>
      </bottom>
      <diagonal/>
    </border>
    <border>
      <left style="thin">
        <color rgb="FF000000"/>
      </left>
      <right style="medium">
        <color indexed="64"/>
      </right>
      <top/>
      <bottom style="thin">
        <color rgb="FF000000"/>
      </bottom>
      <diagonal/>
    </border>
    <border>
      <left/>
      <right style="thin">
        <color rgb="FF000000"/>
      </right>
      <top style="medium">
        <color rgb="FF000000"/>
      </top>
      <bottom style="medium">
        <color indexed="64"/>
      </bottom>
      <diagonal/>
    </border>
    <border>
      <left style="thin">
        <color rgb="FF000000"/>
      </left>
      <right style="medium">
        <color indexed="64"/>
      </right>
      <top style="medium">
        <color rgb="FF000000"/>
      </top>
      <bottom style="medium">
        <color indexed="64"/>
      </bottom>
      <diagonal/>
    </border>
  </borders>
  <cellStyleXfs count="2">
    <xf numFmtId="0" fontId="0" fillId="0" borderId="0"/>
    <xf numFmtId="43" fontId="15" fillId="0" borderId="0" applyFont="0" applyFill="0" applyBorder="0" applyAlignment="0" applyProtection="0"/>
  </cellStyleXfs>
  <cellXfs count="363">
    <xf numFmtId="0" fontId="0" fillId="0" borderId="0" xfId="0"/>
    <xf numFmtId="4" fontId="1" fillId="2" borderId="0" xfId="0" applyNumberFormat="1" applyFont="1" applyFill="1"/>
    <xf numFmtId="4" fontId="1" fillId="2" borderId="0" xfId="0" applyNumberFormat="1" applyFont="1" applyFill="1" applyAlignment="1">
      <alignment vertical="center"/>
    </xf>
    <xf numFmtId="4" fontId="2" fillId="3" borderId="6" xfId="0" applyNumberFormat="1" applyFont="1" applyFill="1" applyBorder="1" applyAlignment="1">
      <alignment horizontal="center" vertical="center"/>
    </xf>
    <xf numFmtId="0" fontId="2" fillId="3" borderId="7" xfId="0" applyFont="1" applyFill="1" applyBorder="1" applyAlignment="1">
      <alignment horizontal="center" vertical="center"/>
    </xf>
    <xf numFmtId="0" fontId="2" fillId="3" borderId="8" xfId="0" applyFont="1" applyFill="1" applyBorder="1" applyAlignment="1">
      <alignment horizontal="center" vertical="center"/>
    </xf>
    <xf numFmtId="3" fontId="5" fillId="0" borderId="0" xfId="0" applyNumberFormat="1" applyFont="1" applyAlignment="1">
      <alignment horizontal="center"/>
    </xf>
    <xf numFmtId="164" fontId="2" fillId="4" borderId="9" xfId="0" applyNumberFormat="1" applyFont="1" applyFill="1" applyBorder="1" applyAlignment="1">
      <alignment horizontal="center" vertical="center"/>
    </xf>
    <xf numFmtId="165" fontId="2" fillId="4" borderId="9" xfId="0" applyNumberFormat="1" applyFont="1" applyFill="1" applyBorder="1" applyAlignment="1">
      <alignment vertical="center"/>
    </xf>
    <xf numFmtId="0" fontId="1" fillId="4" borderId="9" xfId="0" applyFont="1" applyFill="1" applyBorder="1" applyAlignment="1">
      <alignment vertical="center"/>
    </xf>
    <xf numFmtId="2" fontId="1" fillId="4" borderId="9" xfId="0" applyNumberFormat="1" applyFont="1" applyFill="1" applyBorder="1" applyAlignment="1">
      <alignment vertical="center"/>
    </xf>
    <xf numFmtId="4" fontId="2" fillId="4" borderId="9" xfId="0" applyNumberFormat="1" applyFont="1" applyFill="1" applyBorder="1" applyAlignment="1">
      <alignment horizontal="center" vertical="center"/>
    </xf>
    <xf numFmtId="4" fontId="5" fillId="0" borderId="0" xfId="0" applyNumberFormat="1" applyFont="1" applyAlignment="1">
      <alignment horizontal="center"/>
    </xf>
    <xf numFmtId="4" fontId="2" fillId="0" borderId="9" xfId="0" applyNumberFormat="1" applyFont="1" applyBorder="1" applyAlignment="1">
      <alignment horizontal="center" vertical="center"/>
    </xf>
    <xf numFmtId="3" fontId="2" fillId="5" borderId="9" xfId="0" applyNumberFormat="1" applyFont="1" applyFill="1" applyBorder="1" applyAlignment="1">
      <alignment wrapText="1"/>
    </xf>
    <xf numFmtId="2" fontId="1" fillId="5" borderId="9" xfId="0" applyNumberFormat="1" applyFont="1" applyFill="1" applyBorder="1"/>
    <xf numFmtId="0" fontId="1" fillId="5" borderId="9" xfId="0" applyFont="1" applyFill="1" applyBorder="1"/>
    <xf numFmtId="2" fontId="1" fillId="2" borderId="9" xfId="0" applyNumberFormat="1" applyFont="1" applyFill="1" applyBorder="1"/>
    <xf numFmtId="4" fontId="1" fillId="0" borderId="9" xfId="0" applyNumberFormat="1" applyFont="1" applyBorder="1"/>
    <xf numFmtId="4" fontId="2" fillId="0" borderId="9" xfId="0" applyNumberFormat="1" applyFont="1" applyBorder="1" applyAlignment="1">
      <alignment horizontal="center"/>
    </xf>
    <xf numFmtId="3" fontId="6" fillId="5" borderId="9" xfId="0" applyNumberFormat="1" applyFont="1" applyFill="1" applyBorder="1"/>
    <xf numFmtId="2" fontId="2" fillId="5" borderId="9" xfId="0" applyNumberFormat="1" applyFont="1" applyFill="1" applyBorder="1"/>
    <xf numFmtId="2" fontId="2" fillId="2" borderId="9" xfId="0" applyNumberFormat="1" applyFont="1" applyFill="1" applyBorder="1"/>
    <xf numFmtId="4" fontId="7" fillId="0" borderId="9" xfId="0" applyNumberFormat="1" applyFont="1" applyBorder="1"/>
    <xf numFmtId="3" fontId="2" fillId="5" borderId="9" xfId="0" applyNumberFormat="1" applyFont="1" applyFill="1" applyBorder="1"/>
    <xf numFmtId="4" fontId="1" fillId="6" borderId="10" xfId="0" applyNumberFormat="1" applyFont="1" applyFill="1" applyBorder="1"/>
    <xf numFmtId="0" fontId="1" fillId="6" borderId="9" xfId="0" applyFont="1" applyFill="1" applyBorder="1"/>
    <xf numFmtId="166" fontId="1" fillId="6" borderId="9" xfId="0" applyNumberFormat="1" applyFont="1" applyFill="1" applyBorder="1"/>
    <xf numFmtId="2" fontId="2" fillId="6" borderId="9" xfId="0" applyNumberFormat="1" applyFont="1" applyFill="1" applyBorder="1" applyAlignment="1">
      <alignment horizontal="right" vertical="center"/>
    </xf>
    <xf numFmtId="4" fontId="2" fillId="6" borderId="9" xfId="0" applyNumberFormat="1" applyFont="1" applyFill="1" applyBorder="1" applyAlignment="1">
      <alignment horizontal="center" vertical="center"/>
    </xf>
    <xf numFmtId="2" fontId="2" fillId="6" borderId="14" xfId="0" applyNumberFormat="1" applyFont="1" applyFill="1" applyBorder="1" applyAlignment="1">
      <alignment horizontal="right" vertical="center"/>
    </xf>
    <xf numFmtId="4" fontId="2" fillId="6" borderId="14" xfId="0" applyNumberFormat="1" applyFont="1" applyFill="1" applyBorder="1" applyAlignment="1">
      <alignment horizontal="center" vertical="center"/>
    </xf>
    <xf numFmtId="0" fontId="8" fillId="7" borderId="0" xfId="0" applyFont="1" applyFill="1" applyAlignment="1">
      <alignment horizontal="center" vertical="center"/>
    </xf>
    <xf numFmtId="0" fontId="9" fillId="0" borderId="0" xfId="0" applyFont="1" applyAlignment="1">
      <alignment horizontal="center" vertical="center"/>
    </xf>
    <xf numFmtId="0" fontId="8" fillId="7" borderId="0" xfId="0" applyFont="1" applyFill="1" applyAlignment="1">
      <alignment horizontal="center" vertical="center" wrapText="1"/>
    </xf>
    <xf numFmtId="0" fontId="9" fillId="0" borderId="0" xfId="0" applyFont="1" applyAlignment="1">
      <alignment horizontal="left" vertical="top"/>
    </xf>
    <xf numFmtId="0" fontId="9" fillId="7" borderId="0" xfId="0" applyFont="1" applyFill="1" applyAlignment="1">
      <alignment horizontal="center" vertical="center" wrapText="1"/>
    </xf>
    <xf numFmtId="0" fontId="9" fillId="0" borderId="0" xfId="0" applyFont="1"/>
    <xf numFmtId="0" fontId="9" fillId="0" borderId="0" xfId="0" applyFont="1" applyAlignment="1">
      <alignment horizontal="center"/>
    </xf>
    <xf numFmtId="0" fontId="9" fillId="0" borderId="0" xfId="0" applyFont="1" applyAlignment="1">
      <alignment vertical="center"/>
    </xf>
    <xf numFmtId="0" fontId="8" fillId="0" borderId="0" xfId="0" applyFont="1" applyAlignment="1">
      <alignment horizontal="right"/>
    </xf>
    <xf numFmtId="3" fontId="9" fillId="0" borderId="0" xfId="0" applyNumberFormat="1" applyFont="1"/>
    <xf numFmtId="164" fontId="2" fillId="4" borderId="12" xfId="0" applyNumberFormat="1" applyFont="1" applyFill="1" applyBorder="1" applyAlignment="1">
      <alignment horizontal="center" vertical="center"/>
    </xf>
    <xf numFmtId="0" fontId="2" fillId="4" borderId="9" xfId="0" applyFont="1" applyFill="1" applyBorder="1" applyAlignment="1">
      <alignment vertical="center"/>
    </xf>
    <xf numFmtId="4" fontId="2" fillId="0" borderId="12" xfId="0" applyNumberFormat="1" applyFont="1" applyBorder="1" applyAlignment="1">
      <alignment horizontal="center" vertical="center"/>
    </xf>
    <xf numFmtId="4" fontId="2" fillId="0" borderId="10" xfId="0" applyNumberFormat="1" applyFont="1" applyBorder="1" applyAlignment="1">
      <alignment horizontal="center"/>
    </xf>
    <xf numFmtId="0" fontId="2" fillId="5" borderId="9" xfId="0" applyFont="1" applyFill="1" applyBorder="1"/>
    <xf numFmtId="4" fontId="1" fillId="0" borderId="10" xfId="0" applyNumberFormat="1" applyFont="1" applyBorder="1"/>
    <xf numFmtId="4" fontId="2" fillId="5" borderId="9" xfId="0" applyNumberFormat="1" applyFont="1" applyFill="1" applyBorder="1"/>
    <xf numFmtId="0" fontId="1" fillId="0" borderId="0" xfId="0" applyFont="1" applyAlignment="1">
      <alignment horizontal="center" vertical="center"/>
    </xf>
    <xf numFmtId="0" fontId="1" fillId="7" borderId="0" xfId="0" applyFont="1" applyFill="1" applyAlignment="1">
      <alignment horizontal="center" vertical="center" wrapText="1"/>
    </xf>
    <xf numFmtId="164" fontId="2" fillId="4" borderId="10" xfId="0" applyNumberFormat="1" applyFont="1" applyFill="1" applyBorder="1" applyAlignment="1">
      <alignment horizontal="center" vertical="center"/>
    </xf>
    <xf numFmtId="4" fontId="1" fillId="4" borderId="9" xfId="0" applyNumberFormat="1" applyFont="1" applyFill="1" applyBorder="1" applyAlignment="1">
      <alignment vertical="center"/>
    </xf>
    <xf numFmtId="4" fontId="2" fillId="0" borderId="10" xfId="0" applyNumberFormat="1" applyFont="1" applyBorder="1"/>
    <xf numFmtId="4" fontId="5" fillId="2" borderId="0" xfId="0" applyNumberFormat="1" applyFont="1" applyFill="1" applyAlignment="1">
      <alignment horizontal="center"/>
    </xf>
    <xf numFmtId="168" fontId="1" fillId="2" borderId="0" xfId="0" applyNumberFormat="1" applyFont="1" applyFill="1"/>
    <xf numFmtId="169" fontId="1" fillId="2" borderId="0" xfId="0" applyNumberFormat="1" applyFont="1" applyFill="1"/>
    <xf numFmtId="4" fontId="10" fillId="0" borderId="10" xfId="0" applyNumberFormat="1" applyFont="1" applyBorder="1" applyAlignment="1">
      <alignment horizontal="center"/>
    </xf>
    <xf numFmtId="3" fontId="10" fillId="5" borderId="9" xfId="0" applyNumberFormat="1" applyFont="1" applyFill="1" applyBorder="1" applyAlignment="1">
      <alignment wrapText="1"/>
    </xf>
    <xf numFmtId="2" fontId="10" fillId="5" borderId="9" xfId="0" applyNumberFormat="1" applyFont="1" applyFill="1" applyBorder="1" applyAlignment="1">
      <alignment horizontal="right"/>
    </xf>
    <xf numFmtId="4" fontId="2" fillId="0" borderId="10" xfId="0" applyNumberFormat="1" applyFont="1" applyBorder="1" applyAlignment="1">
      <alignment horizontal="center" vertical="center"/>
    </xf>
    <xf numFmtId="4" fontId="5" fillId="0" borderId="9" xfId="0" applyNumberFormat="1" applyFont="1" applyBorder="1"/>
    <xf numFmtId="4" fontId="2" fillId="0" borderId="12" xfId="0" applyNumberFormat="1" applyFont="1" applyBorder="1" applyAlignment="1">
      <alignment horizontal="center"/>
    </xf>
    <xf numFmtId="4" fontId="1" fillId="5" borderId="9" xfId="0" applyNumberFormat="1" applyFont="1" applyFill="1" applyBorder="1"/>
    <xf numFmtId="3" fontId="1" fillId="5" borderId="9" xfId="0" applyNumberFormat="1" applyFont="1" applyFill="1" applyBorder="1"/>
    <xf numFmtId="4" fontId="1" fillId="6" borderId="9" xfId="0" applyNumberFormat="1" applyFont="1" applyFill="1" applyBorder="1"/>
    <xf numFmtId="2" fontId="2" fillId="6" borderId="9" xfId="0" applyNumberFormat="1" applyFont="1" applyFill="1" applyBorder="1"/>
    <xf numFmtId="4" fontId="2" fillId="6" borderId="9" xfId="0" applyNumberFormat="1" applyFont="1" applyFill="1" applyBorder="1" applyAlignment="1">
      <alignment horizontal="center"/>
    </xf>
    <xf numFmtId="2" fontId="2" fillId="6" borderId="14" xfId="0" applyNumberFormat="1" applyFont="1" applyFill="1" applyBorder="1" applyAlignment="1">
      <alignment horizontal="right"/>
    </xf>
    <xf numFmtId="4" fontId="2" fillId="6" borderId="14" xfId="0" applyNumberFormat="1" applyFont="1" applyFill="1" applyBorder="1" applyAlignment="1">
      <alignment horizontal="center"/>
    </xf>
    <xf numFmtId="2" fontId="2" fillId="6" borderId="9" xfId="0" applyNumberFormat="1" applyFont="1" applyFill="1" applyBorder="1" applyAlignment="1">
      <alignment horizontal="right"/>
    </xf>
    <xf numFmtId="2" fontId="2" fillId="3" borderId="9" xfId="0" applyNumberFormat="1" applyFont="1" applyFill="1" applyBorder="1" applyAlignment="1">
      <alignment horizontal="right"/>
    </xf>
    <xf numFmtId="2" fontId="2" fillId="5" borderId="9" xfId="0" applyNumberFormat="1" applyFont="1" applyFill="1" applyBorder="1" applyAlignment="1">
      <alignment horizontal="right"/>
    </xf>
    <xf numFmtId="2" fontId="2" fillId="2" borderId="9" xfId="0" applyNumberFormat="1" applyFont="1" applyFill="1" applyBorder="1" applyAlignment="1">
      <alignment horizontal="right"/>
    </xf>
    <xf numFmtId="4" fontId="2" fillId="0" borderId="9" xfId="0" applyNumberFormat="1" applyFont="1" applyBorder="1"/>
    <xf numFmtId="2" fontId="11" fillId="5" borderId="9" xfId="0" applyNumberFormat="1" applyFont="1" applyFill="1" applyBorder="1"/>
    <xf numFmtId="4" fontId="11" fillId="0" borderId="12" xfId="0" applyNumberFormat="1" applyFont="1" applyBorder="1"/>
    <xf numFmtId="3" fontId="11" fillId="5" borderId="9" xfId="0" applyNumberFormat="1" applyFont="1" applyFill="1" applyBorder="1"/>
    <xf numFmtId="4" fontId="1" fillId="0" borderId="12" xfId="0" applyNumberFormat="1" applyFont="1" applyBorder="1"/>
    <xf numFmtId="4" fontId="2" fillId="2" borderId="0" xfId="0" applyNumberFormat="1" applyFont="1" applyFill="1"/>
    <xf numFmtId="4" fontId="2" fillId="6" borderId="9" xfId="0" applyNumberFormat="1" applyFont="1" applyFill="1" applyBorder="1"/>
    <xf numFmtId="166" fontId="2" fillId="6" borderId="9" xfId="0" applyNumberFormat="1" applyFont="1" applyFill="1" applyBorder="1"/>
    <xf numFmtId="0" fontId="2" fillId="7" borderId="0" xfId="0" applyFont="1" applyFill="1" applyAlignment="1">
      <alignment horizontal="center" vertical="center"/>
    </xf>
    <xf numFmtId="0" fontId="2" fillId="7" borderId="0" xfId="0" applyFont="1" applyFill="1" applyAlignment="1">
      <alignment horizontal="center" vertical="center" wrapText="1"/>
    </xf>
    <xf numFmtId="0" fontId="1" fillId="0" borderId="0" xfId="0" applyFont="1"/>
    <xf numFmtId="0" fontId="11" fillId="0" borderId="0" xfId="0" applyFont="1" applyAlignment="1">
      <alignment horizontal="left" vertical="center"/>
    </xf>
    <xf numFmtId="43" fontId="2" fillId="0" borderId="0" xfId="0" applyNumberFormat="1" applyFont="1" applyAlignment="1">
      <alignment horizontal="center" vertical="center"/>
    </xf>
    <xf numFmtId="0" fontId="2" fillId="0" borderId="0" xfId="0" applyFont="1" applyAlignment="1">
      <alignment horizontal="center" vertical="center"/>
    </xf>
    <xf numFmtId="2" fontId="2" fillId="0" borderId="0" xfId="0" applyNumberFormat="1" applyFont="1" applyAlignment="1">
      <alignment horizontal="center" vertical="center"/>
    </xf>
    <xf numFmtId="0" fontId="2" fillId="7" borderId="0" xfId="0" applyFont="1" applyFill="1" applyAlignment="1">
      <alignment horizontal="right" vertical="center" wrapText="1"/>
    </xf>
    <xf numFmtId="0" fontId="16" fillId="7" borderId="0" xfId="0" applyFont="1" applyFill="1" applyAlignment="1">
      <alignment horizontal="center" vertical="center"/>
    </xf>
    <xf numFmtId="0" fontId="17" fillId="0" borderId="0" xfId="0" applyFont="1" applyAlignment="1">
      <alignment horizontal="center" vertical="center"/>
    </xf>
    <xf numFmtId="0" fontId="14" fillId="0" borderId="0" xfId="0" applyFont="1"/>
    <xf numFmtId="0" fontId="17" fillId="7" borderId="0" xfId="0" applyFont="1" applyFill="1" applyAlignment="1">
      <alignment horizontal="center" vertical="center"/>
    </xf>
    <xf numFmtId="0" fontId="17" fillId="7" borderId="0" xfId="0" applyFont="1" applyFill="1" applyAlignment="1">
      <alignment horizontal="center" vertical="center" wrapText="1"/>
    </xf>
    <xf numFmtId="0" fontId="16" fillId="7" borderId="0" xfId="0" applyFont="1" applyFill="1" applyAlignment="1">
      <alignment horizontal="center" vertical="center" wrapText="1"/>
    </xf>
    <xf numFmtId="0" fontId="17" fillId="0" borderId="0" xfId="0" applyFont="1"/>
    <xf numFmtId="0" fontId="19" fillId="7" borderId="0" xfId="0" applyFont="1" applyFill="1" applyAlignment="1">
      <alignment horizontal="center" vertical="center"/>
    </xf>
    <xf numFmtId="0" fontId="20" fillId="0" borderId="0" xfId="0" applyFont="1" applyAlignment="1">
      <alignment horizontal="center" vertical="center"/>
    </xf>
    <xf numFmtId="0" fontId="21" fillId="0" borderId="0" xfId="0" applyFont="1"/>
    <xf numFmtId="0" fontId="20" fillId="7" borderId="0" xfId="0" applyFont="1" applyFill="1" applyAlignment="1">
      <alignment horizontal="center" vertical="center"/>
    </xf>
    <xf numFmtId="0" fontId="23" fillId="0" borderId="0" xfId="0" applyFont="1" applyAlignment="1">
      <alignment horizontal="center" vertical="center"/>
    </xf>
    <xf numFmtId="0" fontId="19" fillId="0" borderId="0" xfId="0" applyFont="1" applyAlignment="1">
      <alignment horizontal="center" vertical="center" wrapText="1"/>
    </xf>
    <xf numFmtId="0" fontId="19" fillId="6" borderId="15" xfId="0" applyFont="1" applyFill="1" applyBorder="1" applyAlignment="1">
      <alignment horizontal="center" vertical="center" wrapText="1"/>
    </xf>
    <xf numFmtId="43" fontId="19" fillId="0" borderId="0" xfId="0" applyNumberFormat="1" applyFont="1" applyAlignment="1">
      <alignment horizontal="center" vertical="center"/>
    </xf>
    <xf numFmtId="0" fontId="20" fillId="7" borderId="0" xfId="0" applyFont="1" applyFill="1" applyAlignment="1">
      <alignment horizontal="center" vertical="center" wrapText="1"/>
    </xf>
    <xf numFmtId="0" fontId="19" fillId="7" borderId="34" xfId="0" applyFont="1" applyFill="1" applyBorder="1" applyAlignment="1">
      <alignment horizontal="center" vertical="center" wrapText="1"/>
    </xf>
    <xf numFmtId="0" fontId="19" fillId="0" borderId="14" xfId="0" applyFont="1" applyBorder="1" applyAlignment="1">
      <alignment horizontal="left" vertical="center" wrapText="1"/>
    </xf>
    <xf numFmtId="170" fontId="19" fillId="7" borderId="14" xfId="0" applyNumberFormat="1" applyFont="1" applyFill="1" applyBorder="1" applyAlignment="1">
      <alignment vertical="center" wrapText="1"/>
    </xf>
    <xf numFmtId="10" fontId="24" fillId="7" borderId="20" xfId="0" applyNumberFormat="1" applyFont="1" applyFill="1" applyBorder="1" applyAlignment="1">
      <alignment horizontal="right" vertical="center" wrapText="1"/>
    </xf>
    <xf numFmtId="170" fontId="23" fillId="0" borderId="0" xfId="0" applyNumberFormat="1" applyFont="1" applyAlignment="1">
      <alignment horizontal="center" vertical="center"/>
    </xf>
    <xf numFmtId="0" fontId="19" fillId="7" borderId="23" xfId="0" applyFont="1" applyFill="1" applyBorder="1" applyAlignment="1">
      <alignment horizontal="center" vertical="center" wrapText="1"/>
    </xf>
    <xf numFmtId="0" fontId="19" fillId="0" borderId="9" xfId="0" applyFont="1" applyBorder="1" applyAlignment="1">
      <alignment horizontal="left" vertical="center" wrapText="1"/>
    </xf>
    <xf numFmtId="0" fontId="19" fillId="0" borderId="0" xfId="0" applyFont="1" applyAlignment="1">
      <alignment horizontal="center" vertical="center"/>
    </xf>
    <xf numFmtId="170" fontId="19" fillId="0" borderId="0" xfId="0" applyNumberFormat="1" applyFont="1" applyAlignment="1">
      <alignment horizontal="center" vertical="center"/>
    </xf>
    <xf numFmtId="0" fontId="19" fillId="7" borderId="0" xfId="0" applyFont="1" applyFill="1" applyAlignment="1">
      <alignment horizontal="center" vertical="center" wrapText="1"/>
    </xf>
    <xf numFmtId="0" fontId="19" fillId="6" borderId="23" xfId="0" applyFont="1" applyFill="1" applyBorder="1" applyAlignment="1">
      <alignment horizontal="center" vertical="center" wrapText="1"/>
    </xf>
    <xf numFmtId="0" fontId="19" fillId="6" borderId="9" xfId="0" applyFont="1" applyFill="1" applyBorder="1" applyAlignment="1">
      <alignment horizontal="right" vertical="center" wrapText="1"/>
    </xf>
    <xf numFmtId="171" fontId="19" fillId="6" borderId="9" xfId="0" applyNumberFormat="1" applyFont="1" applyFill="1" applyBorder="1" applyAlignment="1">
      <alignment vertical="center" wrapText="1"/>
    </xf>
    <xf numFmtId="43" fontId="25" fillId="6" borderId="24" xfId="0" applyNumberFormat="1" applyFont="1" applyFill="1" applyBorder="1" applyAlignment="1">
      <alignment vertical="center" wrapText="1"/>
    </xf>
    <xf numFmtId="10" fontId="19" fillId="0" borderId="0" xfId="0" applyNumberFormat="1" applyFont="1" applyAlignment="1">
      <alignment horizontal="center" vertical="center"/>
    </xf>
    <xf numFmtId="170" fontId="19" fillId="7" borderId="9" xfId="0" applyNumberFormat="1" applyFont="1" applyFill="1" applyBorder="1" applyAlignment="1">
      <alignment vertical="center" wrapText="1"/>
    </xf>
    <xf numFmtId="43" fontId="19" fillId="7" borderId="24" xfId="0" applyNumberFormat="1" applyFont="1" applyFill="1" applyBorder="1" applyAlignment="1">
      <alignment vertical="center" wrapText="1"/>
    </xf>
    <xf numFmtId="0" fontId="19" fillId="0" borderId="9" xfId="0" applyFont="1" applyBorder="1" applyAlignment="1">
      <alignment horizontal="right" vertical="center" wrapText="1"/>
    </xf>
    <xf numFmtId="0" fontId="19" fillId="7" borderId="0" xfId="0" applyFont="1" applyFill="1" applyAlignment="1">
      <alignment horizontal="right" vertical="center" wrapText="1"/>
    </xf>
    <xf numFmtId="43" fontId="19" fillId="7" borderId="0" xfId="0" applyNumberFormat="1" applyFont="1" applyFill="1" applyAlignment="1">
      <alignment horizontal="left" vertical="center" wrapText="1"/>
    </xf>
    <xf numFmtId="0" fontId="20" fillId="0" borderId="0" xfId="0" applyFont="1"/>
    <xf numFmtId="0" fontId="20" fillId="2" borderId="0" xfId="0" applyFont="1" applyFill="1" applyAlignment="1">
      <alignment wrapText="1"/>
    </xf>
    <xf numFmtId="0" fontId="2" fillId="0" borderId="43" xfId="0" applyFont="1" applyBorder="1" applyAlignment="1">
      <alignment horizontal="left" vertical="center" wrapText="1"/>
    </xf>
    <xf numFmtId="0" fontId="2" fillId="7" borderId="47" xfId="0" applyFont="1" applyFill="1" applyBorder="1" applyAlignment="1">
      <alignment horizontal="center" vertical="center" wrapText="1"/>
    </xf>
    <xf numFmtId="0" fontId="2" fillId="9" borderId="0" xfId="0" applyFont="1" applyFill="1" applyAlignment="1">
      <alignment horizontal="center" wrapText="1"/>
    </xf>
    <xf numFmtId="0" fontId="2" fillId="10" borderId="47" xfId="0" applyFont="1" applyFill="1" applyBorder="1" applyAlignment="1">
      <alignment horizontal="center" wrapText="1"/>
    </xf>
    <xf numFmtId="0" fontId="2" fillId="10" borderId="43" xfId="0" applyFont="1" applyFill="1" applyBorder="1" applyAlignment="1">
      <alignment horizontal="center" wrapText="1"/>
    </xf>
    <xf numFmtId="0" fontId="2" fillId="10" borderId="48" xfId="0" applyFont="1" applyFill="1" applyBorder="1" applyAlignment="1">
      <alignment horizontal="center" wrapText="1"/>
    </xf>
    <xf numFmtId="43" fontId="2" fillId="9" borderId="0" xfId="0" applyNumberFormat="1" applyFont="1" applyFill="1" applyAlignment="1">
      <alignment horizontal="center"/>
    </xf>
    <xf numFmtId="10" fontId="2" fillId="9" borderId="0" xfId="0" applyNumberFormat="1" applyFont="1" applyFill="1" applyAlignment="1">
      <alignment horizontal="center"/>
    </xf>
    <xf numFmtId="0" fontId="0" fillId="9" borderId="0" xfId="0" applyFill="1" applyAlignment="1">
      <alignment horizontal="center"/>
    </xf>
    <xf numFmtId="43" fontId="2" fillId="7" borderId="48" xfId="0" applyNumberFormat="1" applyFont="1" applyFill="1" applyBorder="1" applyAlignment="1">
      <alignment vertical="center" wrapText="1"/>
    </xf>
    <xf numFmtId="170" fontId="2" fillId="7" borderId="51" xfId="0" applyNumberFormat="1" applyFont="1" applyFill="1" applyBorder="1" applyAlignment="1">
      <alignment vertical="center" wrapText="1"/>
    </xf>
    <xf numFmtId="170" fontId="14" fillId="0" borderId="0" xfId="1" applyNumberFormat="1" applyFont="1"/>
    <xf numFmtId="170" fontId="17" fillId="2" borderId="42" xfId="1" applyNumberFormat="1" applyFont="1" applyFill="1" applyBorder="1" applyAlignment="1">
      <alignment horizontal="center" vertical="center" wrapText="1"/>
    </xf>
    <xf numFmtId="0" fontId="17" fillId="2" borderId="9" xfId="0" applyFont="1" applyFill="1" applyBorder="1" applyAlignment="1">
      <alignment horizontal="center" vertical="center" wrapText="1"/>
    </xf>
    <xf numFmtId="0" fontId="17" fillId="2" borderId="9" xfId="0" applyFont="1" applyFill="1" applyBorder="1" applyAlignment="1">
      <alignment horizontal="left" vertical="center" wrapText="1"/>
    </xf>
    <xf numFmtId="43" fontId="16" fillId="4" borderId="53" xfId="0" applyNumberFormat="1" applyFont="1" applyFill="1" applyBorder="1" applyAlignment="1">
      <alignment horizontal="center" vertical="center" wrapText="1"/>
    </xf>
    <xf numFmtId="43" fontId="16" fillId="2" borderId="41" xfId="0" applyNumberFormat="1" applyFont="1" applyFill="1" applyBorder="1" applyAlignment="1">
      <alignment horizontal="center" vertical="center" wrapText="1"/>
    </xf>
    <xf numFmtId="4" fontId="31" fillId="11" borderId="56" xfId="0" applyNumberFormat="1" applyFont="1" applyFill="1" applyBorder="1" applyAlignment="1">
      <alignment horizontal="right" vertical="center" shrinkToFit="1"/>
    </xf>
    <xf numFmtId="170" fontId="20" fillId="10" borderId="52" xfId="1" applyNumberFormat="1" applyFont="1" applyFill="1" applyBorder="1" applyAlignment="1">
      <alignment horizontal="center" vertical="center" wrapText="1"/>
    </xf>
    <xf numFmtId="0" fontId="20" fillId="10" borderId="33" xfId="0" applyFont="1" applyFill="1" applyBorder="1" applyAlignment="1">
      <alignment horizontal="center" vertical="center" wrapText="1"/>
    </xf>
    <xf numFmtId="0" fontId="20" fillId="10" borderId="33" xfId="0" applyFont="1" applyFill="1" applyBorder="1" applyAlignment="1">
      <alignment horizontal="center" vertical="center"/>
    </xf>
    <xf numFmtId="43" fontId="21" fillId="10" borderId="33" xfId="0" applyNumberFormat="1" applyFont="1" applyFill="1" applyBorder="1" applyAlignment="1">
      <alignment horizontal="center" vertical="center" wrapText="1"/>
    </xf>
    <xf numFmtId="43" fontId="20" fillId="10" borderId="53" xfId="0" applyNumberFormat="1" applyFont="1" applyFill="1" applyBorder="1" applyAlignment="1">
      <alignment horizontal="center" vertical="center" wrapText="1"/>
    </xf>
    <xf numFmtId="39" fontId="19" fillId="4" borderId="62" xfId="0" applyNumberFormat="1" applyFont="1" applyFill="1" applyBorder="1" applyAlignment="1">
      <alignment horizontal="center" vertical="center"/>
    </xf>
    <xf numFmtId="43" fontId="19" fillId="2" borderId="62" xfId="0" applyNumberFormat="1" applyFont="1" applyFill="1" applyBorder="1" applyAlignment="1">
      <alignment horizontal="center" vertical="center" wrapText="1"/>
    </xf>
    <xf numFmtId="170" fontId="20" fillId="2" borderId="42" xfId="1" applyNumberFormat="1" applyFont="1" applyFill="1" applyBorder="1" applyAlignment="1">
      <alignment horizontal="center" vertical="center" wrapText="1"/>
    </xf>
    <xf numFmtId="0" fontId="20" fillId="2" borderId="9" xfId="0" applyFont="1" applyFill="1" applyBorder="1" applyAlignment="1">
      <alignment horizontal="center" vertical="center" wrapText="1"/>
    </xf>
    <xf numFmtId="0" fontId="20" fillId="2" borderId="9" xfId="0" applyFont="1" applyFill="1" applyBorder="1" applyAlignment="1">
      <alignment horizontal="left" vertical="center" wrapText="1"/>
    </xf>
    <xf numFmtId="167" fontId="21" fillId="0" borderId="9" xfId="0" applyNumberFormat="1" applyFont="1" applyBorder="1" applyAlignment="1">
      <alignment horizontal="right" vertical="center"/>
    </xf>
    <xf numFmtId="167" fontId="34" fillId="0" borderId="9" xfId="0" applyNumberFormat="1" applyFont="1" applyBorder="1" applyAlignment="1">
      <alignment horizontal="right" vertical="center"/>
    </xf>
    <xf numFmtId="43" fontId="19" fillId="2" borderId="41" xfId="0" applyNumberFormat="1" applyFont="1" applyFill="1" applyBorder="1" applyAlignment="1">
      <alignment horizontal="right" vertical="center" wrapText="1"/>
    </xf>
    <xf numFmtId="167" fontId="19" fillId="0" borderId="9" xfId="0" applyNumberFormat="1" applyFont="1" applyBorder="1" applyAlignment="1">
      <alignment horizontal="right" vertical="center"/>
    </xf>
    <xf numFmtId="43" fontId="19" fillId="11" borderId="56" xfId="0" applyNumberFormat="1" applyFont="1" applyFill="1" applyBorder="1" applyAlignment="1">
      <alignment horizontal="center" vertical="center" wrapText="1"/>
    </xf>
    <xf numFmtId="170" fontId="20" fillId="0" borderId="38" xfId="1" applyNumberFormat="1" applyFont="1" applyBorder="1" applyAlignment="1">
      <alignment horizontal="left" vertical="top"/>
    </xf>
    <xf numFmtId="0" fontId="20" fillId="0" borderId="0" xfId="0" applyFont="1" applyAlignment="1">
      <alignment horizontal="left" vertical="top"/>
    </xf>
    <xf numFmtId="0" fontId="20" fillId="0" borderId="39" xfId="0" applyFont="1" applyBorder="1" applyAlignment="1">
      <alignment horizontal="left" vertical="top"/>
    </xf>
    <xf numFmtId="43" fontId="19" fillId="4" borderId="53" xfId="0" applyNumberFormat="1" applyFont="1" applyFill="1" applyBorder="1" applyAlignment="1">
      <alignment horizontal="center" vertical="center" wrapText="1"/>
    </xf>
    <xf numFmtId="43" fontId="19" fillId="2" borderId="41" xfId="0" applyNumberFormat="1" applyFont="1" applyFill="1" applyBorder="1" applyAlignment="1">
      <alignment horizontal="center" vertical="center" wrapText="1"/>
    </xf>
    <xf numFmtId="2" fontId="20" fillId="2" borderId="9" xfId="0" applyNumberFormat="1" applyFont="1" applyFill="1" applyBorder="1" applyAlignment="1">
      <alignment horizontal="right" vertical="center" wrapText="1"/>
    </xf>
    <xf numFmtId="3" fontId="19" fillId="2" borderId="9" xfId="0" applyNumberFormat="1" applyFont="1" applyFill="1" applyBorder="1" applyAlignment="1">
      <alignment horizontal="right" vertical="center" wrapText="1"/>
    </xf>
    <xf numFmtId="4" fontId="34" fillId="11" borderId="56" xfId="0" applyNumberFormat="1" applyFont="1" applyFill="1" applyBorder="1" applyAlignment="1">
      <alignment horizontal="right" vertical="center" shrinkToFit="1"/>
    </xf>
    <xf numFmtId="170" fontId="20" fillId="9" borderId="38" xfId="1" applyNumberFormat="1" applyFont="1" applyFill="1" applyBorder="1" applyAlignment="1">
      <alignment horizontal="left" vertical="top"/>
    </xf>
    <xf numFmtId="0" fontId="20" fillId="9" borderId="0" xfId="0" applyFont="1" applyFill="1" applyAlignment="1">
      <alignment horizontal="left" vertical="top"/>
    </xf>
    <xf numFmtId="0" fontId="20" fillId="9" borderId="39" xfId="0" applyFont="1" applyFill="1" applyBorder="1" applyAlignment="1">
      <alignment horizontal="left" vertical="top"/>
    </xf>
    <xf numFmtId="4" fontId="34" fillId="11" borderId="64" xfId="0" applyNumberFormat="1" applyFont="1" applyFill="1" applyBorder="1" applyAlignment="1">
      <alignment horizontal="right" vertical="center" shrinkToFit="1"/>
    </xf>
    <xf numFmtId="0" fontId="35" fillId="0" borderId="0" xfId="0" applyFont="1" applyAlignment="1">
      <alignment horizontal="center" vertical="center"/>
    </xf>
    <xf numFmtId="170" fontId="35" fillId="0" borderId="0" xfId="1" applyNumberFormat="1" applyFont="1" applyAlignment="1">
      <alignment horizontal="center" vertical="center"/>
    </xf>
    <xf numFmtId="0" fontId="35" fillId="0" borderId="0" xfId="0" applyFont="1" applyAlignment="1">
      <alignment horizontal="left" vertical="top"/>
    </xf>
    <xf numFmtId="0" fontId="35" fillId="7" borderId="0" xfId="0" applyFont="1" applyFill="1" applyAlignment="1">
      <alignment horizontal="center" vertical="center" wrapText="1"/>
    </xf>
    <xf numFmtId="9" fontId="35" fillId="8" borderId="0" xfId="0" applyNumberFormat="1" applyFont="1" applyFill="1" applyAlignment="1">
      <alignment horizontal="left" vertical="center"/>
    </xf>
    <xf numFmtId="3" fontId="35" fillId="0" borderId="0" xfId="0" applyNumberFormat="1" applyFont="1" applyAlignment="1">
      <alignment horizontal="left" vertical="center"/>
    </xf>
    <xf numFmtId="9" fontId="35" fillId="0" borderId="0" xfId="0" applyNumberFormat="1" applyFont="1" applyAlignment="1">
      <alignment horizontal="left" vertical="center"/>
    </xf>
    <xf numFmtId="164" fontId="35" fillId="0" borderId="0" xfId="0" applyNumberFormat="1" applyFont="1" applyAlignment="1">
      <alignment horizontal="left" vertical="center"/>
    </xf>
    <xf numFmtId="0" fontId="35" fillId="0" borderId="0" xfId="0" applyFont="1" applyAlignment="1">
      <alignment horizontal="left" vertical="center"/>
    </xf>
    <xf numFmtId="170" fontId="35" fillId="0" borderId="0" xfId="1" applyNumberFormat="1" applyFont="1" applyAlignment="1">
      <alignment horizontal="left" vertical="top"/>
    </xf>
    <xf numFmtId="4" fontId="35" fillId="0" borderId="0" xfId="0" applyNumberFormat="1" applyFont="1" applyAlignment="1">
      <alignment horizontal="left" vertical="top"/>
    </xf>
    <xf numFmtId="170" fontId="21" fillId="0" borderId="0" xfId="1" applyNumberFormat="1" applyFont="1"/>
    <xf numFmtId="0" fontId="28" fillId="7" borderId="0" xfId="0" applyFont="1" applyFill="1" applyAlignment="1">
      <alignment horizontal="center" vertical="center"/>
    </xf>
    <xf numFmtId="0" fontId="16" fillId="10" borderId="33" xfId="0" applyFont="1" applyFill="1" applyBorder="1" applyAlignment="1">
      <alignment horizontal="center" vertical="center" wrapText="1"/>
    </xf>
    <xf numFmtId="0" fontId="16" fillId="10" borderId="33" xfId="0" applyFont="1" applyFill="1" applyBorder="1" applyAlignment="1">
      <alignment horizontal="center" vertical="center"/>
    </xf>
    <xf numFmtId="43" fontId="31" fillId="10" borderId="33" xfId="0" applyNumberFormat="1" applyFont="1" applyFill="1" applyBorder="1" applyAlignment="1">
      <alignment horizontal="center" vertical="center" wrapText="1"/>
    </xf>
    <xf numFmtId="43" fontId="16" fillId="10" borderId="53" xfId="0" applyNumberFormat="1" applyFont="1" applyFill="1" applyBorder="1" applyAlignment="1">
      <alignment horizontal="center" vertical="center" wrapText="1"/>
    </xf>
    <xf numFmtId="0" fontId="17" fillId="0" borderId="0" xfId="0" applyFont="1" applyAlignment="1">
      <alignment horizontal="left" vertical="top"/>
    </xf>
    <xf numFmtId="39" fontId="16" fillId="7" borderId="41" xfId="0" applyNumberFormat="1" applyFont="1" applyFill="1" applyBorder="1" applyAlignment="1">
      <alignment horizontal="center" vertical="center"/>
    </xf>
    <xf numFmtId="165" fontId="16" fillId="7" borderId="0" xfId="0" applyNumberFormat="1" applyFont="1" applyFill="1" applyAlignment="1">
      <alignment horizontal="center" vertical="center" wrapText="1"/>
    </xf>
    <xf numFmtId="43" fontId="16" fillId="4" borderId="41" xfId="0" applyNumberFormat="1" applyFont="1" applyFill="1" applyBorder="1" applyAlignment="1">
      <alignment horizontal="center" vertical="center" wrapText="1"/>
    </xf>
    <xf numFmtId="2" fontId="17" fillId="2" borderId="9" xfId="0" applyNumberFormat="1" applyFont="1" applyFill="1" applyBorder="1" applyAlignment="1">
      <alignment horizontal="center" vertical="center" wrapText="1"/>
    </xf>
    <xf numFmtId="43" fontId="31" fillId="2" borderId="9" xfId="0" applyNumberFormat="1" applyFont="1" applyFill="1" applyBorder="1" applyAlignment="1">
      <alignment horizontal="center" vertical="center" wrapText="1"/>
    </xf>
    <xf numFmtId="43" fontId="31" fillId="0" borderId="9" xfId="0" applyNumberFormat="1" applyFont="1" applyBorder="1" applyAlignment="1">
      <alignment horizontal="center" vertical="center"/>
    </xf>
    <xf numFmtId="43" fontId="31" fillId="0" borderId="9" xfId="0" applyNumberFormat="1" applyFont="1" applyBorder="1" applyAlignment="1">
      <alignment vertical="center"/>
    </xf>
    <xf numFmtId="165" fontId="17" fillId="2" borderId="0" xfId="0" applyNumberFormat="1" applyFont="1" applyFill="1"/>
    <xf numFmtId="43" fontId="17" fillId="2" borderId="41" xfId="0" applyNumberFormat="1" applyFont="1" applyFill="1" applyBorder="1"/>
    <xf numFmtId="43" fontId="17" fillId="0" borderId="0" xfId="0" applyNumberFormat="1" applyFont="1"/>
    <xf numFmtId="0" fontId="17" fillId="7" borderId="9" xfId="0" applyFont="1" applyFill="1" applyBorder="1" applyAlignment="1">
      <alignment horizontal="center" vertical="center" wrapText="1"/>
    </xf>
    <xf numFmtId="0" fontId="17" fillId="7" borderId="9" xfId="0" applyFont="1" applyFill="1" applyBorder="1" applyAlignment="1">
      <alignment horizontal="left" vertical="center" wrapText="1"/>
    </xf>
    <xf numFmtId="43" fontId="16" fillId="7" borderId="41" xfId="0" applyNumberFormat="1" applyFont="1" applyFill="1" applyBorder="1" applyAlignment="1">
      <alignment horizontal="center" vertical="center" wrapText="1"/>
    </xf>
    <xf numFmtId="0" fontId="17" fillId="7" borderId="0" xfId="0" applyFont="1" applyFill="1"/>
    <xf numFmtId="43" fontId="16" fillId="3" borderId="56" xfId="0" applyNumberFormat="1" applyFont="1" applyFill="1" applyBorder="1" applyAlignment="1">
      <alignment horizontal="center" vertical="center" wrapText="1"/>
    </xf>
    <xf numFmtId="0" fontId="28" fillId="0" borderId="0" xfId="0" applyFont="1"/>
    <xf numFmtId="0" fontId="17" fillId="0" borderId="39" xfId="0" applyFont="1" applyBorder="1"/>
    <xf numFmtId="43" fontId="17" fillId="0" borderId="0" xfId="0" applyNumberFormat="1" applyFont="1" applyAlignment="1">
      <alignment wrapText="1"/>
    </xf>
    <xf numFmtId="9" fontId="17" fillId="6" borderId="0" xfId="0" applyNumberFormat="1" applyFont="1" applyFill="1" applyAlignment="1">
      <alignment horizontal="left" vertical="center"/>
    </xf>
    <xf numFmtId="0" fontId="17" fillId="0" borderId="0" xfId="0" applyFont="1" applyAlignment="1">
      <alignment horizontal="left" vertical="center"/>
    </xf>
    <xf numFmtId="9" fontId="17" fillId="0" borderId="0" xfId="0" applyNumberFormat="1" applyFont="1" applyAlignment="1">
      <alignment horizontal="left" vertical="center"/>
    </xf>
    <xf numFmtId="164" fontId="17" fillId="0" borderId="0" xfId="0" applyNumberFormat="1" applyFont="1" applyAlignment="1">
      <alignment horizontal="left" vertical="center"/>
    </xf>
    <xf numFmtId="43" fontId="16" fillId="2" borderId="9" xfId="0" applyNumberFormat="1" applyFont="1" applyFill="1" applyBorder="1" applyAlignment="1">
      <alignment horizontal="center" vertical="center" wrapText="1"/>
    </xf>
    <xf numFmtId="0" fontId="17" fillId="9" borderId="0" xfId="0" applyFont="1" applyFill="1"/>
    <xf numFmtId="0" fontId="17" fillId="9" borderId="39" xfId="0" applyFont="1" applyFill="1" applyBorder="1"/>
    <xf numFmtId="4" fontId="31" fillId="11" borderId="60" xfId="0" applyNumberFormat="1" applyFont="1" applyFill="1" applyBorder="1" applyAlignment="1">
      <alignment horizontal="right" vertical="center" shrinkToFit="1"/>
    </xf>
    <xf numFmtId="0" fontId="17" fillId="0" borderId="0" xfId="0" applyFont="1" applyAlignment="1">
      <alignment horizontal="center"/>
    </xf>
    <xf numFmtId="0" fontId="17" fillId="0" borderId="0" xfId="0" applyFont="1" applyAlignment="1">
      <alignment vertical="center"/>
    </xf>
    <xf numFmtId="3" fontId="17" fillId="0" borderId="0" xfId="0" applyNumberFormat="1" applyFont="1"/>
    <xf numFmtId="170" fontId="17" fillId="7" borderId="0" xfId="1" applyNumberFormat="1" applyFont="1" applyFill="1" applyAlignment="1">
      <alignment horizontal="center" vertical="center"/>
    </xf>
    <xf numFmtId="170" fontId="16" fillId="10" borderId="52" xfId="1" applyNumberFormat="1" applyFont="1" applyFill="1" applyBorder="1" applyAlignment="1">
      <alignment horizontal="center" vertical="center" wrapText="1"/>
    </xf>
    <xf numFmtId="170" fontId="17" fillId="7" borderId="42" xfId="1" applyNumberFormat="1" applyFont="1" applyFill="1" applyBorder="1" applyAlignment="1">
      <alignment horizontal="center" vertical="center" wrapText="1"/>
    </xf>
    <xf numFmtId="170" fontId="17" fillId="0" borderId="38" xfId="1" applyNumberFormat="1" applyFont="1" applyBorder="1"/>
    <xf numFmtId="170" fontId="17" fillId="9" borderId="38" xfId="1" applyNumberFormat="1" applyFont="1" applyFill="1" applyBorder="1"/>
    <xf numFmtId="170" fontId="17" fillId="0" borderId="0" xfId="1" applyNumberFormat="1" applyFont="1"/>
    <xf numFmtId="170" fontId="19" fillId="10" borderId="52" xfId="1" applyNumberFormat="1" applyFont="1" applyFill="1" applyBorder="1" applyAlignment="1">
      <alignment horizontal="center" vertical="center" wrapText="1"/>
    </xf>
    <xf numFmtId="0" fontId="19" fillId="10" borderId="33" xfId="0" applyFont="1" applyFill="1" applyBorder="1" applyAlignment="1">
      <alignment horizontal="center" vertical="center" wrapText="1"/>
    </xf>
    <xf numFmtId="0" fontId="19" fillId="10" borderId="33" xfId="0" applyFont="1" applyFill="1" applyBorder="1" applyAlignment="1">
      <alignment horizontal="center" vertical="center"/>
    </xf>
    <xf numFmtId="43" fontId="34" fillId="10" borderId="33" xfId="0" applyNumberFormat="1" applyFont="1" applyFill="1" applyBorder="1" applyAlignment="1">
      <alignment horizontal="center" vertical="center" wrapText="1"/>
    </xf>
    <xf numFmtId="43" fontId="19" fillId="10" borderId="53" xfId="0" applyNumberFormat="1" applyFont="1" applyFill="1" applyBorder="1" applyAlignment="1">
      <alignment horizontal="center" vertical="center" wrapText="1"/>
    </xf>
    <xf numFmtId="170" fontId="9" fillId="0" borderId="0" xfId="1" applyNumberFormat="1" applyFont="1"/>
    <xf numFmtId="170" fontId="8" fillId="9" borderId="0" xfId="1" applyNumberFormat="1" applyFont="1" applyFill="1"/>
    <xf numFmtId="0" fontId="8" fillId="9" borderId="0" xfId="0" applyFont="1" applyFill="1" applyAlignment="1">
      <alignment horizontal="center"/>
    </xf>
    <xf numFmtId="0" fontId="8" fillId="9" borderId="0" xfId="0" applyFont="1" applyFill="1" applyAlignment="1">
      <alignment vertical="center"/>
    </xf>
    <xf numFmtId="0" fontId="8" fillId="9" borderId="0" xfId="0" applyFont="1" applyFill="1"/>
    <xf numFmtId="0" fontId="8" fillId="9" borderId="0" xfId="0" applyFont="1" applyFill="1" applyAlignment="1">
      <alignment horizontal="right"/>
    </xf>
    <xf numFmtId="3" fontId="8" fillId="9" borderId="0" xfId="0" applyNumberFormat="1" applyFont="1" applyFill="1"/>
    <xf numFmtId="4" fontId="8" fillId="10" borderId="5" xfId="0" applyNumberFormat="1" applyFont="1" applyFill="1" applyBorder="1" applyAlignment="1">
      <alignment horizontal="right" vertical="center"/>
    </xf>
    <xf numFmtId="0" fontId="36" fillId="9" borderId="4" xfId="0" applyFont="1" applyFill="1" applyBorder="1"/>
    <xf numFmtId="0" fontId="36" fillId="9" borderId="2" xfId="0" applyFont="1" applyFill="1" applyBorder="1"/>
    <xf numFmtId="170" fontId="20" fillId="7" borderId="0" xfId="1" applyNumberFormat="1" applyFont="1" applyFill="1" applyAlignment="1">
      <alignment horizontal="center" vertical="center"/>
    </xf>
    <xf numFmtId="0" fontId="19" fillId="7" borderId="0" xfId="0" applyFont="1" applyFill="1" applyAlignment="1">
      <alignment horizontal="right" vertical="center"/>
    </xf>
    <xf numFmtId="39" fontId="19" fillId="7" borderId="16" xfId="0" applyNumberFormat="1" applyFont="1" applyFill="1" applyBorder="1" applyAlignment="1">
      <alignment horizontal="center" vertical="center"/>
    </xf>
    <xf numFmtId="170" fontId="20" fillId="0" borderId="0" xfId="1" applyNumberFormat="1" applyFont="1"/>
    <xf numFmtId="0" fontId="20" fillId="0" borderId="0" xfId="0" applyFont="1" applyAlignment="1">
      <alignment horizontal="center"/>
    </xf>
    <xf numFmtId="0" fontId="20" fillId="0" borderId="0" xfId="0" applyFont="1" applyAlignment="1">
      <alignment vertical="center"/>
    </xf>
    <xf numFmtId="0" fontId="19" fillId="0" borderId="0" xfId="0" applyFont="1" applyAlignment="1">
      <alignment horizontal="right"/>
    </xf>
    <xf numFmtId="3" fontId="20" fillId="0" borderId="0" xfId="0" applyNumberFormat="1" applyFont="1"/>
    <xf numFmtId="3" fontId="20" fillId="0" borderId="5" xfId="0" applyNumberFormat="1" applyFont="1" applyBorder="1"/>
    <xf numFmtId="39" fontId="19" fillId="4" borderId="20" xfId="0" applyNumberFormat="1" applyFont="1" applyFill="1" applyBorder="1" applyAlignment="1">
      <alignment horizontal="center" vertical="center"/>
    </xf>
    <xf numFmtId="43" fontId="19" fillId="2" borderId="20" xfId="0" applyNumberFormat="1" applyFont="1" applyFill="1" applyBorder="1" applyAlignment="1">
      <alignment horizontal="center" vertical="center" wrapText="1"/>
    </xf>
    <xf numFmtId="170" fontId="20" fillId="2" borderId="23" xfId="1" applyNumberFormat="1" applyFont="1" applyFill="1" applyBorder="1" applyAlignment="1">
      <alignment horizontal="center" vertical="center" wrapText="1"/>
    </xf>
    <xf numFmtId="2" fontId="20" fillId="2" borderId="9" xfId="0" applyNumberFormat="1" applyFont="1" applyFill="1" applyBorder="1" applyAlignment="1">
      <alignment horizontal="center" vertical="center" wrapText="1"/>
    </xf>
    <xf numFmtId="43" fontId="19" fillId="2" borderId="24" xfId="0" applyNumberFormat="1" applyFont="1" applyFill="1" applyBorder="1" applyAlignment="1">
      <alignment horizontal="center" vertical="center" wrapText="1"/>
    </xf>
    <xf numFmtId="43" fontId="19" fillId="11" borderId="28" xfId="0" applyNumberFormat="1" applyFont="1" applyFill="1" applyBorder="1" applyAlignment="1">
      <alignment horizontal="center" vertical="center" wrapText="1"/>
    </xf>
    <xf numFmtId="170" fontId="20" fillId="0" borderId="0" xfId="1" applyNumberFormat="1" applyFont="1" applyAlignment="1">
      <alignment horizontal="left" vertical="top"/>
    </xf>
    <xf numFmtId="0" fontId="19" fillId="0" borderId="0" xfId="0" applyFont="1" applyAlignment="1">
      <alignment horizontal="right" vertical="top"/>
    </xf>
    <xf numFmtId="43" fontId="19" fillId="4" borderId="29" xfId="0" applyNumberFormat="1" applyFont="1" applyFill="1" applyBorder="1" applyAlignment="1">
      <alignment horizontal="center" vertical="center" wrapText="1"/>
    </xf>
    <xf numFmtId="164" fontId="19" fillId="2" borderId="9" xfId="0" applyNumberFormat="1" applyFont="1" applyFill="1" applyBorder="1" applyAlignment="1">
      <alignment horizontal="right" vertical="center" wrapText="1"/>
    </xf>
    <xf numFmtId="4" fontId="34" fillId="11" borderId="16" xfId="0" applyNumberFormat="1" applyFont="1" applyFill="1" applyBorder="1" applyAlignment="1">
      <alignment horizontal="right" vertical="center" shrinkToFit="1"/>
    </xf>
    <xf numFmtId="170" fontId="20" fillId="0" borderId="0" xfId="1" applyNumberFormat="1" applyFont="1" applyAlignment="1">
      <alignment vertical="top" wrapText="1"/>
    </xf>
    <xf numFmtId="0" fontId="20" fillId="0" borderId="0" xfId="0" applyFont="1" applyAlignment="1">
      <alignment vertical="top" wrapText="1"/>
    </xf>
    <xf numFmtId="0" fontId="19" fillId="0" borderId="0" xfId="0" applyFont="1" applyAlignment="1">
      <alignment horizontal="right" vertical="top" wrapText="1"/>
    </xf>
    <xf numFmtId="3" fontId="20" fillId="0" borderId="15" xfId="0" applyNumberFormat="1" applyFont="1" applyBorder="1"/>
    <xf numFmtId="3" fontId="20" fillId="4" borderId="30" xfId="0" applyNumberFormat="1" applyFont="1" applyFill="1" applyBorder="1"/>
    <xf numFmtId="43" fontId="20" fillId="2" borderId="9" xfId="0" applyNumberFormat="1" applyFont="1" applyFill="1" applyBorder="1"/>
    <xf numFmtId="170" fontId="20" fillId="2" borderId="9" xfId="1" applyNumberFormat="1" applyFont="1" applyFill="1" applyBorder="1" applyAlignment="1">
      <alignment horizontal="center" vertical="center" wrapText="1"/>
    </xf>
    <xf numFmtId="0" fontId="20" fillId="2" borderId="31" xfId="0" applyFont="1" applyFill="1" applyBorder="1" applyAlignment="1">
      <alignment vertical="center" wrapText="1"/>
    </xf>
    <xf numFmtId="164" fontId="19" fillId="2" borderId="9" xfId="0" applyNumberFormat="1" applyFont="1" applyFill="1" applyBorder="1" applyAlignment="1">
      <alignment horizontal="right" vertical="center"/>
    </xf>
    <xf numFmtId="43" fontId="19" fillId="2" borderId="9" xfId="0" applyNumberFormat="1" applyFont="1" applyFill="1" applyBorder="1" applyAlignment="1">
      <alignment horizontal="center" vertical="center" wrapText="1"/>
    </xf>
    <xf numFmtId="170" fontId="20" fillId="2" borderId="31" xfId="1" applyNumberFormat="1" applyFont="1" applyFill="1" applyBorder="1"/>
    <xf numFmtId="0" fontId="20" fillId="2" borderId="31" xfId="0" applyFont="1" applyFill="1" applyBorder="1"/>
    <xf numFmtId="2" fontId="20" fillId="2" borderId="31" xfId="0" applyNumberFormat="1" applyFont="1" applyFill="1" applyBorder="1"/>
    <xf numFmtId="43" fontId="19" fillId="2" borderId="31" xfId="0" applyNumberFormat="1" applyFont="1" applyFill="1" applyBorder="1" applyAlignment="1">
      <alignment horizontal="right"/>
    </xf>
    <xf numFmtId="43" fontId="19" fillId="2" borderId="31" xfId="0" applyNumberFormat="1" applyFont="1" applyFill="1" applyBorder="1" applyAlignment="1">
      <alignment horizontal="center" wrapText="1"/>
    </xf>
    <xf numFmtId="4" fontId="19" fillId="10" borderId="16" xfId="0" applyNumberFormat="1" applyFont="1" applyFill="1" applyBorder="1" applyAlignment="1">
      <alignment horizontal="right"/>
    </xf>
    <xf numFmtId="0" fontId="19" fillId="11" borderId="25" xfId="0" applyFont="1" applyFill="1" applyBorder="1" applyAlignment="1">
      <alignment horizontal="center" vertical="center" wrapText="1"/>
    </xf>
    <xf numFmtId="0" fontId="19" fillId="11" borderId="27" xfId="0" applyFont="1" applyFill="1" applyBorder="1" applyAlignment="1">
      <alignment horizontal="center" vertical="center" wrapText="1"/>
    </xf>
    <xf numFmtId="0" fontId="19" fillId="11" borderId="26" xfId="0" applyFont="1" applyFill="1" applyBorder="1" applyAlignment="1">
      <alignment horizontal="center" vertical="center" wrapText="1"/>
    </xf>
    <xf numFmtId="0" fontId="19" fillId="11" borderId="1" xfId="0" applyFont="1" applyFill="1" applyBorder="1" applyAlignment="1">
      <alignment horizontal="center" vertical="center" wrapText="1"/>
    </xf>
    <xf numFmtId="0" fontId="19" fillId="11" borderId="4" xfId="0" applyFont="1" applyFill="1" applyBorder="1" applyAlignment="1">
      <alignment horizontal="center" vertical="center" wrapText="1"/>
    </xf>
    <xf numFmtId="0" fontId="19" fillId="11" borderId="2" xfId="0" applyFont="1" applyFill="1" applyBorder="1" applyAlignment="1">
      <alignment horizontal="center" vertical="center" wrapText="1"/>
    </xf>
    <xf numFmtId="0" fontId="19" fillId="10" borderId="1" xfId="0" applyFont="1" applyFill="1" applyBorder="1" applyAlignment="1">
      <alignment horizontal="center" wrapText="1"/>
    </xf>
    <xf numFmtId="0" fontId="19" fillId="10" borderId="4" xfId="0" applyFont="1" applyFill="1" applyBorder="1" applyAlignment="1">
      <alignment horizontal="center" wrapText="1"/>
    </xf>
    <xf numFmtId="0" fontId="19" fillId="11" borderId="35" xfId="0" applyFont="1" applyFill="1" applyBorder="1" applyAlignment="1">
      <alignment horizontal="center" vertical="center"/>
    </xf>
    <xf numFmtId="0" fontId="22" fillId="9" borderId="36" xfId="0" applyFont="1" applyFill="1" applyBorder="1"/>
    <xf numFmtId="0" fontId="22" fillId="9" borderId="37" xfId="0" applyFont="1" applyFill="1" applyBorder="1"/>
    <xf numFmtId="0" fontId="19" fillId="7" borderId="1" xfId="0" applyFont="1" applyFill="1" applyBorder="1" applyAlignment="1">
      <alignment horizontal="left" vertical="center" wrapText="1"/>
    </xf>
    <xf numFmtId="0" fontId="22" fillId="0" borderId="4" xfId="0" applyFont="1" applyBorder="1"/>
    <xf numFmtId="0" fontId="22" fillId="0" borderId="2" xfId="0" applyFont="1" applyBorder="1"/>
    <xf numFmtId="0" fontId="19" fillId="4" borderId="17" xfId="0" applyFont="1" applyFill="1" applyBorder="1" applyAlignment="1">
      <alignment horizontal="left" vertical="center" wrapText="1"/>
    </xf>
    <xf numFmtId="0" fontId="22" fillId="0" borderId="18" xfId="0" applyFont="1" applyBorder="1"/>
    <xf numFmtId="0" fontId="22" fillId="0" borderId="19" xfId="0" applyFont="1" applyBorder="1"/>
    <xf numFmtId="165" fontId="26" fillId="2" borderId="21" xfId="0" applyNumberFormat="1" applyFont="1" applyFill="1" applyBorder="1" applyAlignment="1">
      <alignment wrapText="1"/>
    </xf>
    <xf numFmtId="0" fontId="22" fillId="0" borderId="22" xfId="0" applyFont="1" applyBorder="1"/>
    <xf numFmtId="0" fontId="22" fillId="0" borderId="13" xfId="0" applyFont="1" applyBorder="1"/>
    <xf numFmtId="0" fontId="8" fillId="10" borderId="1" xfId="0" applyFont="1" applyFill="1" applyBorder="1" applyAlignment="1">
      <alignment horizontal="right" vertical="center" wrapText="1"/>
    </xf>
    <xf numFmtId="0" fontId="27" fillId="9" borderId="4" xfId="0" applyFont="1" applyFill="1" applyBorder="1"/>
    <xf numFmtId="0" fontId="27" fillId="9" borderId="5" xfId="0" applyFont="1" applyFill="1" applyBorder="1"/>
    <xf numFmtId="0" fontId="19" fillId="4" borderId="25" xfId="0" applyFont="1" applyFill="1" applyBorder="1" applyAlignment="1">
      <alignment horizontal="left" vertical="center" wrapText="1"/>
    </xf>
    <xf numFmtId="0" fontId="22" fillId="0" borderId="27" xfId="0" applyFont="1" applyBorder="1"/>
    <xf numFmtId="0" fontId="22" fillId="0" borderId="26" xfId="0" applyFont="1" applyBorder="1"/>
    <xf numFmtId="165" fontId="26" fillId="2" borderId="12" xfId="0" applyNumberFormat="1" applyFont="1" applyFill="1" applyBorder="1" applyAlignment="1">
      <alignment wrapText="1"/>
    </xf>
    <xf numFmtId="0" fontId="19" fillId="6" borderId="1" xfId="0" applyFont="1" applyFill="1" applyBorder="1" applyAlignment="1">
      <alignment horizontal="center" vertical="center"/>
    </xf>
    <xf numFmtId="0" fontId="22" fillId="0" borderId="5" xfId="0" applyFont="1" applyBorder="1"/>
    <xf numFmtId="0" fontId="20" fillId="7" borderId="4" xfId="0" applyFont="1" applyFill="1" applyBorder="1" applyAlignment="1">
      <alignment horizontal="center" vertical="center"/>
    </xf>
    <xf numFmtId="0" fontId="22" fillId="0" borderId="0" xfId="0" applyFont="1"/>
    <xf numFmtId="0" fontId="21" fillId="0" borderId="0" xfId="0" applyFont="1"/>
    <xf numFmtId="0" fontId="2" fillId="7" borderId="0" xfId="0" applyFont="1" applyFill="1" applyAlignment="1">
      <alignment horizontal="right" vertical="center" wrapText="1"/>
    </xf>
    <xf numFmtId="0" fontId="3" fillId="0" borderId="0" xfId="0" applyFont="1"/>
    <xf numFmtId="0" fontId="2" fillId="7" borderId="0" xfId="0" applyFont="1" applyFill="1" applyAlignment="1">
      <alignment horizontal="center" vertical="center" wrapText="1"/>
    </xf>
    <xf numFmtId="0" fontId="2" fillId="10" borderId="44" xfId="0" applyFont="1" applyFill="1" applyBorder="1" applyAlignment="1">
      <alignment horizontal="center" vertical="center"/>
    </xf>
    <xf numFmtId="0" fontId="3" fillId="9" borderId="45" xfId="0" applyFont="1" applyFill="1" applyBorder="1"/>
    <xf numFmtId="0" fontId="3" fillId="9" borderId="46" xfId="0" applyFont="1" applyFill="1" applyBorder="1"/>
    <xf numFmtId="0" fontId="2" fillId="0" borderId="49" xfId="0" applyFont="1" applyBorder="1" applyAlignment="1">
      <alignment horizontal="center" vertical="center" wrapText="1"/>
    </xf>
    <xf numFmtId="0" fontId="3" fillId="0" borderId="50" xfId="0" applyFont="1" applyBorder="1" applyAlignment="1">
      <alignment horizontal="center"/>
    </xf>
    <xf numFmtId="0" fontId="2" fillId="2" borderId="47" xfId="0" applyFont="1" applyFill="1" applyBorder="1" applyAlignment="1">
      <alignment horizontal="center" vertical="center" wrapText="1"/>
    </xf>
    <xf numFmtId="0" fontId="2" fillId="2" borderId="43" xfId="0" applyFont="1" applyFill="1" applyBorder="1" applyAlignment="1">
      <alignment horizontal="center" vertical="center" wrapText="1"/>
    </xf>
    <xf numFmtId="0" fontId="2" fillId="2" borderId="48" xfId="0" applyFont="1" applyFill="1" applyBorder="1" applyAlignment="1">
      <alignment horizontal="center" vertical="center" wrapText="1"/>
    </xf>
    <xf numFmtId="0" fontId="16" fillId="11" borderId="35" xfId="0" applyFont="1" applyFill="1" applyBorder="1" applyAlignment="1">
      <alignment horizontal="center" vertical="center"/>
    </xf>
    <xf numFmtId="0" fontId="27" fillId="9" borderId="36" xfId="0" applyFont="1" applyFill="1" applyBorder="1"/>
    <xf numFmtId="0" fontId="27" fillId="9" borderId="37" xfId="0" applyFont="1" applyFill="1" applyBorder="1"/>
    <xf numFmtId="0" fontId="16" fillId="7" borderId="54" xfId="0" applyFont="1" applyFill="1" applyBorder="1" applyAlignment="1">
      <alignment horizontal="left" vertical="center" wrapText="1"/>
    </xf>
    <xf numFmtId="0" fontId="3" fillId="0" borderId="32" xfId="0" applyFont="1" applyBorder="1"/>
    <xf numFmtId="0" fontId="3" fillId="0" borderId="11" xfId="0" applyFont="1" applyBorder="1"/>
    <xf numFmtId="0" fontId="16" fillId="4" borderId="54" xfId="0" applyFont="1" applyFill="1" applyBorder="1" applyAlignment="1">
      <alignment horizontal="left" vertical="center" wrapText="1"/>
    </xf>
    <xf numFmtId="165" fontId="18" fillId="2" borderId="54" xfId="0" applyNumberFormat="1" applyFont="1" applyFill="1" applyBorder="1" applyAlignment="1">
      <alignment wrapText="1"/>
    </xf>
    <xf numFmtId="165" fontId="16" fillId="2" borderId="54" xfId="0" applyNumberFormat="1" applyFont="1" applyFill="1" applyBorder="1" applyAlignment="1">
      <alignment vertical="center" wrapText="1"/>
    </xf>
    <xf numFmtId="165" fontId="18" fillId="2" borderId="54" xfId="0" applyNumberFormat="1" applyFont="1" applyFill="1" applyBorder="1" applyAlignment="1">
      <alignment horizontal="left" vertical="top" wrapText="1"/>
    </xf>
    <xf numFmtId="0" fontId="16" fillId="4" borderId="40" xfId="0" applyFont="1" applyFill="1" applyBorder="1" applyAlignment="1">
      <alignment horizontal="left" vertical="center" wrapText="1"/>
    </xf>
    <xf numFmtId="0" fontId="3" fillId="0" borderId="18" xfId="0" applyFont="1" applyBorder="1"/>
    <xf numFmtId="0" fontId="3" fillId="0" borderId="19" xfId="0" applyFont="1" applyBorder="1"/>
    <xf numFmtId="0" fontId="16" fillId="3" borderId="55" xfId="0" applyFont="1" applyFill="1" applyBorder="1" applyAlignment="1">
      <alignment horizontal="center" vertical="center" wrapText="1"/>
    </xf>
    <xf numFmtId="0" fontId="16" fillId="3" borderId="27" xfId="0" applyFont="1" applyFill="1" applyBorder="1" applyAlignment="1">
      <alignment horizontal="center" vertical="center" wrapText="1"/>
    </xf>
    <xf numFmtId="0" fontId="16" fillId="3" borderId="26" xfId="0" applyFont="1" applyFill="1" applyBorder="1" applyAlignment="1">
      <alignment horizontal="center" vertical="center" wrapText="1"/>
    </xf>
    <xf numFmtId="0" fontId="16" fillId="11" borderId="57" xfId="0" applyFont="1" applyFill="1" applyBorder="1" applyAlignment="1">
      <alignment horizontal="center" vertical="center" wrapText="1"/>
    </xf>
    <xf numFmtId="0" fontId="3" fillId="9" borderId="58" xfId="0" applyFont="1" applyFill="1" applyBorder="1" applyAlignment="1">
      <alignment horizontal="center"/>
    </xf>
    <xf numFmtId="0" fontId="3" fillId="9" borderId="59" xfId="0" applyFont="1" applyFill="1" applyBorder="1" applyAlignment="1">
      <alignment horizontal="center"/>
    </xf>
    <xf numFmtId="165" fontId="18" fillId="2" borderId="54" xfId="0" applyNumberFormat="1" applyFont="1" applyFill="1" applyBorder="1" applyAlignment="1">
      <alignment horizontal="left" vertical="center" wrapText="1"/>
    </xf>
    <xf numFmtId="0" fontId="16" fillId="11" borderId="55" xfId="0" applyFont="1" applyFill="1" applyBorder="1" applyAlignment="1">
      <alignment horizontal="center" vertical="center" wrapText="1"/>
    </xf>
    <xf numFmtId="0" fontId="16" fillId="11" borderId="27" xfId="0" applyFont="1" applyFill="1" applyBorder="1" applyAlignment="1">
      <alignment horizontal="center" vertical="center" wrapText="1"/>
    </xf>
    <xf numFmtId="0" fontId="16" fillId="11" borderId="26" xfId="0" applyFont="1" applyFill="1" applyBorder="1" applyAlignment="1">
      <alignment horizontal="center" vertical="center" wrapText="1"/>
    </xf>
    <xf numFmtId="0" fontId="2" fillId="3" borderId="1" xfId="0" applyFont="1" applyFill="1" applyBorder="1" applyAlignment="1">
      <alignment horizontal="center" vertical="top"/>
    </xf>
    <xf numFmtId="0" fontId="3" fillId="0" borderId="2" xfId="0" applyFont="1" applyBorder="1"/>
    <xf numFmtId="0" fontId="4" fillId="3" borderId="3" xfId="0" applyFont="1" applyFill="1" applyBorder="1" applyAlignment="1">
      <alignment horizontal="center" vertical="center" wrapText="1"/>
    </xf>
    <xf numFmtId="0" fontId="3" fillId="0" borderId="4" xfId="0" applyFont="1" applyBorder="1"/>
    <xf numFmtId="0" fontId="3" fillId="0" borderId="5" xfId="0" applyFont="1" applyBorder="1"/>
    <xf numFmtId="0" fontId="2" fillId="6" borderId="10" xfId="0" applyFont="1" applyFill="1" applyBorder="1" applyAlignment="1">
      <alignment vertical="center"/>
    </xf>
    <xf numFmtId="0" fontId="2" fillId="6" borderId="12" xfId="0" applyFont="1" applyFill="1" applyBorder="1" applyAlignment="1">
      <alignment vertical="center"/>
    </xf>
    <xf numFmtId="0" fontId="3" fillId="0" borderId="13" xfId="0" applyFont="1" applyBorder="1"/>
    <xf numFmtId="4" fontId="2" fillId="6" borderId="10" xfId="0" applyNumberFormat="1" applyFont="1" applyFill="1" applyBorder="1"/>
    <xf numFmtId="4" fontId="2" fillId="6" borderId="12" xfId="0" applyNumberFormat="1" applyFont="1" applyFill="1" applyBorder="1"/>
    <xf numFmtId="0" fontId="19" fillId="4" borderId="61" xfId="0" applyFont="1" applyFill="1" applyBorder="1" applyAlignment="1">
      <alignment horizontal="left" vertical="center" wrapText="1"/>
    </xf>
    <xf numFmtId="165" fontId="26" fillId="2" borderId="61" xfId="0" applyNumberFormat="1" applyFont="1" applyFill="1" applyBorder="1" applyAlignment="1">
      <alignment vertical="center" wrapText="1"/>
    </xf>
    <xf numFmtId="0" fontId="19" fillId="4" borderId="40" xfId="0" applyFont="1" applyFill="1" applyBorder="1" applyAlignment="1">
      <alignment horizontal="left" vertical="center" wrapText="1"/>
    </xf>
    <xf numFmtId="165" fontId="26" fillId="2" borderId="54" xfId="0" applyNumberFormat="1" applyFont="1" applyFill="1" applyBorder="1" applyAlignment="1">
      <alignment wrapText="1"/>
    </xf>
    <xf numFmtId="0" fontId="22" fillId="0" borderId="32" xfId="0" applyFont="1" applyBorder="1"/>
    <xf numFmtId="0" fontId="22" fillId="0" borderId="11" xfId="0" applyFont="1" applyBorder="1"/>
    <xf numFmtId="0" fontId="19" fillId="11" borderId="55" xfId="0" applyFont="1" applyFill="1" applyBorder="1" applyAlignment="1">
      <alignment horizontal="center" vertical="center" wrapText="1"/>
    </xf>
    <xf numFmtId="0" fontId="19" fillId="11" borderId="57" xfId="0" applyFont="1" applyFill="1" applyBorder="1" applyAlignment="1">
      <alignment horizontal="center" vertical="center" wrapText="1"/>
    </xf>
    <xf numFmtId="0" fontId="19" fillId="11" borderId="58" xfId="0" applyFont="1" applyFill="1" applyBorder="1" applyAlignment="1">
      <alignment horizontal="center" vertical="center" wrapText="1"/>
    </xf>
    <xf numFmtId="0" fontId="19" fillId="11" borderId="63" xfId="0" applyFont="1" applyFill="1" applyBorder="1" applyAlignment="1">
      <alignment horizontal="center" vertical="center" wrapText="1"/>
    </xf>
  </cellXfs>
  <cellStyles count="2">
    <cellStyle name="Comma" xfId="1" builtinId="3"/>
    <cellStyle name="Normal"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00000000-0011-0000-FFFF-FFFF00000000}">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00000000-0011-0000-FFFF-FFFF0100000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H17"/>
  <sheetViews>
    <sheetView showGridLines="0" topLeftCell="C1" workbookViewId="0">
      <selection activeCell="F1" sqref="F1:H1048576"/>
    </sheetView>
  </sheetViews>
  <sheetFormatPr defaultColWidth="12.6640625" defaultRowHeight="15" customHeight="1"/>
  <cols>
    <col min="1" max="1" width="2.21875" style="99" customWidth="1"/>
    <col min="2" max="2" width="8" style="99" customWidth="1"/>
    <col min="3" max="3" width="87.6640625" style="99" customWidth="1"/>
    <col min="4" max="4" width="21.88671875" style="99" customWidth="1"/>
    <col min="5" max="5" width="27.21875" style="99" customWidth="1"/>
    <col min="6" max="6" width="23.109375" style="99" customWidth="1"/>
    <col min="7" max="7" width="13.6640625" style="99" customWidth="1"/>
    <col min="8" max="8" width="21.44140625" style="99" customWidth="1"/>
    <col min="9" max="16384" width="12.6640625" style="99"/>
  </cols>
  <sheetData>
    <row r="1" spans="1:8" ht="15.75" customHeight="1">
      <c r="A1" s="97"/>
      <c r="B1" s="97"/>
      <c r="C1" s="97"/>
      <c r="D1" s="97"/>
      <c r="E1" s="97"/>
      <c r="F1" s="97"/>
      <c r="G1" s="98"/>
      <c r="H1" s="98"/>
    </row>
    <row r="2" spans="1:8" ht="28.5" customHeight="1" thickBot="1">
      <c r="A2" s="97"/>
      <c r="B2" s="304" t="s">
        <v>212</v>
      </c>
      <c r="C2" s="289"/>
      <c r="D2" s="289"/>
      <c r="E2" s="289"/>
      <c r="F2" s="305"/>
      <c r="G2" s="98"/>
      <c r="H2" s="98"/>
    </row>
    <row r="3" spans="1:8" ht="21" customHeight="1" thickBot="1">
      <c r="A3" s="100"/>
      <c r="B3" s="306" t="s">
        <v>213</v>
      </c>
      <c r="C3" s="306"/>
      <c r="D3" s="306"/>
      <c r="E3" s="306"/>
      <c r="F3" s="306"/>
      <c r="G3" s="97"/>
      <c r="H3" s="101"/>
    </row>
    <row r="4" spans="1:8" ht="39" customHeight="1" thickBot="1">
      <c r="A4" s="102"/>
      <c r="B4" s="103" t="s">
        <v>0</v>
      </c>
      <c r="C4" s="103" t="s">
        <v>1</v>
      </c>
      <c r="D4" s="103" t="s">
        <v>2</v>
      </c>
      <c r="E4" s="103" t="s">
        <v>211</v>
      </c>
      <c r="F4" s="103" t="s">
        <v>3</v>
      </c>
      <c r="G4" s="104"/>
      <c r="H4" s="101"/>
    </row>
    <row r="5" spans="1:8" ht="49.5" customHeight="1">
      <c r="A5" s="105"/>
      <c r="B5" s="106" t="s">
        <v>4</v>
      </c>
      <c r="C5" s="107" t="s">
        <v>214</v>
      </c>
      <c r="D5" s="108"/>
      <c r="E5" s="108"/>
      <c r="F5" s="109"/>
      <c r="G5" s="97"/>
      <c r="H5" s="110"/>
    </row>
    <row r="6" spans="1:8" ht="49.5" customHeight="1">
      <c r="A6" s="105"/>
      <c r="B6" s="111" t="s">
        <v>5</v>
      </c>
      <c r="C6" s="112" t="s">
        <v>215</v>
      </c>
      <c r="D6" s="108"/>
      <c r="E6" s="108"/>
      <c r="F6" s="109"/>
      <c r="G6" s="113"/>
      <c r="H6" s="114"/>
    </row>
    <row r="7" spans="1:8" ht="33" customHeight="1">
      <c r="A7" s="115"/>
      <c r="B7" s="116"/>
      <c r="C7" s="117" t="s">
        <v>6</v>
      </c>
      <c r="D7" s="118">
        <f t="shared" ref="D7:E7" si="0">ROUND(SUM(D5:D6),0)</f>
        <v>0</v>
      </c>
      <c r="E7" s="118">
        <f t="shared" si="0"/>
        <v>0</v>
      </c>
      <c r="F7" s="119"/>
      <c r="G7" s="120"/>
      <c r="H7" s="114"/>
    </row>
    <row r="8" spans="1:8" ht="88.5" customHeight="1">
      <c r="A8" s="115"/>
      <c r="B8" s="111" t="s">
        <v>7</v>
      </c>
      <c r="C8" s="112" t="s">
        <v>216</v>
      </c>
      <c r="D8" s="121">
        <f>(2%*D7)</f>
        <v>0</v>
      </c>
      <c r="E8" s="108">
        <f>D8/278.525</f>
        <v>0</v>
      </c>
      <c r="F8" s="122"/>
      <c r="G8" s="120"/>
      <c r="H8" s="114"/>
    </row>
    <row r="9" spans="1:8" ht="36.75" customHeight="1">
      <c r="A9" s="115"/>
      <c r="B9" s="111"/>
      <c r="C9" s="123" t="s">
        <v>8</v>
      </c>
      <c r="D9" s="121">
        <f t="shared" ref="D9:E9" si="1">D8+D7</f>
        <v>0</v>
      </c>
      <c r="E9" s="121">
        <f t="shared" si="1"/>
        <v>0</v>
      </c>
      <c r="F9" s="122"/>
      <c r="G9" s="120"/>
      <c r="H9" s="120"/>
    </row>
    <row r="10" spans="1:8" ht="24" customHeight="1">
      <c r="A10" s="124"/>
      <c r="B10" s="124"/>
      <c r="C10" s="124"/>
      <c r="D10" s="124"/>
      <c r="E10" s="125"/>
      <c r="F10" s="125"/>
      <c r="G10" s="126"/>
      <c r="H10" s="126"/>
    </row>
    <row r="11" spans="1:8" ht="13.8">
      <c r="A11" s="124"/>
      <c r="B11" s="124"/>
      <c r="C11" s="124"/>
      <c r="D11" s="124"/>
      <c r="E11" s="125"/>
      <c r="F11" s="125"/>
      <c r="G11" s="126"/>
      <c r="H11" s="126"/>
    </row>
    <row r="12" spans="1:8" ht="48.75" customHeight="1">
      <c r="A12" s="124"/>
      <c r="B12" s="307"/>
      <c r="C12" s="308"/>
      <c r="D12" s="308"/>
      <c r="E12" s="308"/>
      <c r="F12" s="308"/>
      <c r="G12" s="126"/>
      <c r="H12" s="126"/>
    </row>
    <row r="13" spans="1:8" ht="48.75" customHeight="1">
      <c r="A13" s="124"/>
      <c r="B13" s="307"/>
      <c r="C13" s="308"/>
      <c r="D13" s="308"/>
      <c r="E13" s="308"/>
      <c r="F13" s="308"/>
      <c r="G13" s="126"/>
      <c r="H13" s="126"/>
    </row>
    <row r="14" spans="1:8" ht="62.25" customHeight="1">
      <c r="A14" s="124"/>
      <c r="B14" s="307"/>
      <c r="C14" s="308"/>
      <c r="D14" s="308"/>
      <c r="E14" s="308"/>
      <c r="F14" s="308"/>
      <c r="G14" s="126"/>
      <c r="H14" s="126"/>
    </row>
    <row r="15" spans="1:8" ht="60.75" customHeight="1">
      <c r="A15" s="124"/>
      <c r="B15" s="307"/>
      <c r="C15" s="308"/>
      <c r="D15" s="308"/>
      <c r="E15" s="308"/>
      <c r="F15" s="308"/>
      <c r="G15" s="126"/>
      <c r="H15" s="126"/>
    </row>
    <row r="16" spans="1:8" ht="48.75" customHeight="1">
      <c r="A16" s="124"/>
      <c r="B16" s="127"/>
      <c r="C16" s="127"/>
      <c r="D16" s="127"/>
      <c r="E16" s="127"/>
      <c r="F16" s="127"/>
      <c r="G16" s="126"/>
      <c r="H16" s="126"/>
    </row>
    <row r="17" spans="1:8" ht="48.75" customHeight="1">
      <c r="A17" s="124"/>
      <c r="B17" s="127"/>
      <c r="C17" s="127"/>
      <c r="D17" s="127"/>
      <c r="E17" s="127"/>
      <c r="F17" s="127"/>
      <c r="G17" s="126"/>
      <c r="H17" s="126"/>
    </row>
  </sheetData>
  <mergeCells count="3">
    <mergeCell ref="B2:F2"/>
    <mergeCell ref="B3:F3"/>
    <mergeCell ref="B12:F15"/>
  </mergeCells>
  <printOptions horizontalCentered="1"/>
  <pageMargins left="0.181755130349639" right="1.21170086899759E-2" top="0.94512667781812298" bottom="0.102810982824038" header="0" footer="0"/>
  <pageSetup paperSize="9" scale="85" orientation="landscape"/>
  <headerFooter>
    <oddFooter>&amp;L&amp;F&amp;RPage &amp;P of</oddFooter>
  </headerFooter>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sheetPr>
  <dimension ref="A1:F9"/>
  <sheetViews>
    <sheetView showGridLines="0" workbookViewId="0">
      <selection activeCell="D1" sqref="D1:H1048576"/>
    </sheetView>
  </sheetViews>
  <sheetFormatPr defaultColWidth="12.6640625" defaultRowHeight="15" customHeight="1"/>
  <cols>
    <col min="1" max="1" width="2.6640625" customWidth="1"/>
    <col min="2" max="2" width="7" customWidth="1"/>
    <col min="3" max="3" width="77.77734375" customWidth="1"/>
    <col min="4" max="4" width="24.109375" customWidth="1"/>
    <col min="5" max="5" width="7.6640625" customWidth="1"/>
    <col min="6" max="6" width="17" customWidth="1"/>
  </cols>
  <sheetData>
    <row r="1" spans="1:6" ht="13.5" customHeight="1" thickBot="1">
      <c r="A1" s="82"/>
      <c r="B1" s="82"/>
      <c r="C1" s="82"/>
      <c r="D1" s="82"/>
      <c r="E1" s="49"/>
      <c r="F1" s="49"/>
    </row>
    <row r="2" spans="1:6" ht="24" customHeight="1">
      <c r="A2" s="82"/>
      <c r="B2" s="312" t="s">
        <v>217</v>
      </c>
      <c r="C2" s="313"/>
      <c r="D2" s="314"/>
      <c r="E2" s="49"/>
      <c r="F2" s="49"/>
    </row>
    <row r="3" spans="1:6" s="136" customFormat="1" ht="22.2" customHeight="1">
      <c r="A3" s="130"/>
      <c r="B3" s="131" t="s">
        <v>0</v>
      </c>
      <c r="C3" s="132" t="s">
        <v>1</v>
      </c>
      <c r="D3" s="133" t="s">
        <v>9</v>
      </c>
      <c r="E3" s="134"/>
      <c r="F3" s="135"/>
    </row>
    <row r="4" spans="1:6" ht="25.2" customHeight="1">
      <c r="A4" s="50"/>
      <c r="B4" s="317" t="s">
        <v>218</v>
      </c>
      <c r="C4" s="318"/>
      <c r="D4" s="319"/>
      <c r="E4" s="86"/>
      <c r="F4" s="87"/>
    </row>
    <row r="5" spans="1:6" ht="26.4" customHeight="1">
      <c r="A5" s="50"/>
      <c r="B5" s="129" t="s">
        <v>221</v>
      </c>
      <c r="C5" s="128" t="s">
        <v>219</v>
      </c>
      <c r="D5" s="137"/>
      <c r="E5" s="86"/>
      <c r="F5" s="87"/>
    </row>
    <row r="6" spans="1:6" ht="31.8" customHeight="1">
      <c r="A6" s="50"/>
      <c r="B6" s="129" t="s">
        <v>222</v>
      </c>
      <c r="C6" s="128" t="s">
        <v>220</v>
      </c>
      <c r="D6" s="137"/>
      <c r="E6" s="87"/>
      <c r="F6" s="87"/>
    </row>
    <row r="7" spans="1:6" ht="31.8" customHeight="1" thickBot="1">
      <c r="A7" s="83"/>
      <c r="B7" s="315" t="s">
        <v>10</v>
      </c>
      <c r="C7" s="316"/>
      <c r="D7" s="138"/>
      <c r="E7" s="88"/>
      <c r="F7" s="88"/>
    </row>
    <row r="8" spans="1:6" ht="48.75" customHeight="1">
      <c r="A8" s="89"/>
      <c r="B8" s="309"/>
      <c r="C8" s="310"/>
      <c r="D8" s="89"/>
      <c r="E8" s="84"/>
      <c r="F8" s="84"/>
    </row>
    <row r="9" spans="1:6" ht="48.75" customHeight="1">
      <c r="A9" s="83"/>
      <c r="B9" s="311"/>
      <c r="C9" s="310"/>
      <c r="D9" s="83"/>
      <c r="E9" s="84"/>
      <c r="F9" s="84"/>
    </row>
  </sheetData>
  <mergeCells count="5">
    <mergeCell ref="B8:C8"/>
    <mergeCell ref="B9:C9"/>
    <mergeCell ref="B2:D2"/>
    <mergeCell ref="B7:C7"/>
    <mergeCell ref="B4:D4"/>
  </mergeCells>
  <printOptions horizontalCentered="1"/>
  <pageMargins left="0.363510260699278" right="0.21810615641956699" top="0.6" bottom="0.3" header="0" footer="0"/>
  <pageSetup paperSize="9" scale="85" orientation="landscape"/>
  <headerFooter>
    <oddFooter>&amp;L&amp;F&amp;RPage &amp;P of</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FF"/>
  </sheetPr>
  <dimension ref="A2:M80"/>
  <sheetViews>
    <sheetView showGridLines="0" zoomScale="60" zoomScaleNormal="60" workbookViewId="0">
      <pane ySplit="2" topLeftCell="A71" activePane="bottomLeft" state="frozen"/>
      <selection pane="bottomLeft" activeCell="I1" sqref="I1:N1048576"/>
    </sheetView>
  </sheetViews>
  <sheetFormatPr defaultColWidth="12.6640625" defaultRowHeight="15" customHeight="1"/>
  <cols>
    <col min="1" max="1" width="3" style="92" customWidth="1"/>
    <col min="2" max="2" width="6.33203125" style="139" customWidth="1"/>
    <col min="3" max="3" width="11.44140625" style="92" customWidth="1"/>
    <col min="4" max="4" width="57" style="92" customWidth="1"/>
    <col min="5" max="5" width="8.5546875" style="92" customWidth="1"/>
    <col min="6" max="6" width="10.21875" style="92" customWidth="1"/>
    <col min="7" max="7" width="15" style="92" customWidth="1"/>
    <col min="8" max="8" width="12.88671875" style="92" customWidth="1"/>
    <col min="9" max="12" width="12.21875" style="92" customWidth="1"/>
    <col min="13" max="13" width="22.88671875" style="92" customWidth="1"/>
    <col min="14" max="16384" width="12.6640625" style="92"/>
  </cols>
  <sheetData>
    <row r="2" spans="1:13" ht="13.5" customHeight="1" thickBot="1">
      <c r="A2" s="90"/>
      <c r="B2" s="220"/>
      <c r="C2" s="93"/>
      <c r="D2" s="93"/>
      <c r="E2" s="93"/>
      <c r="F2" s="93"/>
      <c r="G2" s="185"/>
      <c r="H2" s="90"/>
      <c r="I2" s="91"/>
      <c r="J2" s="91"/>
      <c r="K2" s="91"/>
      <c r="L2" s="91"/>
      <c r="M2" s="91"/>
    </row>
    <row r="3" spans="1:13" ht="22.5" customHeight="1" thickBot="1">
      <c r="A3" s="90"/>
      <c r="B3" s="320" t="s">
        <v>219</v>
      </c>
      <c r="C3" s="321"/>
      <c r="D3" s="321"/>
      <c r="E3" s="321"/>
      <c r="F3" s="321"/>
      <c r="G3" s="321"/>
      <c r="H3" s="322"/>
      <c r="I3" s="91"/>
      <c r="J3" s="91"/>
      <c r="K3" s="91"/>
      <c r="L3" s="91"/>
      <c r="M3" s="91"/>
    </row>
    <row r="4" spans="1:13" ht="49.5" customHeight="1">
      <c r="A4" s="95"/>
      <c r="B4" s="221" t="s">
        <v>11</v>
      </c>
      <c r="C4" s="186" t="s">
        <v>253</v>
      </c>
      <c r="D4" s="187" t="s">
        <v>252</v>
      </c>
      <c r="E4" s="187" t="s">
        <v>12</v>
      </c>
      <c r="F4" s="187" t="s">
        <v>13</v>
      </c>
      <c r="G4" s="188" t="s">
        <v>14</v>
      </c>
      <c r="H4" s="189" t="s">
        <v>251</v>
      </c>
      <c r="I4" s="190"/>
      <c r="J4" s="190"/>
      <c r="K4" s="190"/>
      <c r="L4" s="190"/>
      <c r="M4" s="190"/>
    </row>
    <row r="5" spans="1:13" ht="30" customHeight="1">
      <c r="A5" s="95"/>
      <c r="B5" s="323" t="s">
        <v>15</v>
      </c>
      <c r="C5" s="324"/>
      <c r="D5" s="324"/>
      <c r="E5" s="324"/>
      <c r="F5" s="324"/>
      <c r="G5" s="325"/>
      <c r="H5" s="191"/>
      <c r="I5" s="94"/>
      <c r="J5" s="94"/>
      <c r="K5" s="94"/>
      <c r="L5" s="94"/>
      <c r="M5" s="94"/>
    </row>
    <row r="6" spans="1:13" ht="31.5" customHeight="1">
      <c r="A6" s="192"/>
      <c r="B6" s="326" t="s">
        <v>16</v>
      </c>
      <c r="C6" s="324"/>
      <c r="D6" s="324"/>
      <c r="E6" s="324"/>
      <c r="F6" s="324"/>
      <c r="G6" s="325"/>
      <c r="H6" s="193"/>
      <c r="I6" s="96"/>
      <c r="J6" s="96"/>
      <c r="K6" s="96"/>
      <c r="L6" s="96"/>
      <c r="M6" s="96"/>
    </row>
    <row r="7" spans="1:13" ht="13.8">
      <c r="A7" s="192"/>
      <c r="B7" s="327" t="s">
        <v>283</v>
      </c>
      <c r="C7" s="324"/>
      <c r="D7" s="324"/>
      <c r="E7" s="324"/>
      <c r="F7" s="324"/>
      <c r="G7" s="325"/>
      <c r="H7" s="144"/>
      <c r="I7" s="96"/>
      <c r="J7" s="96"/>
      <c r="K7" s="96"/>
      <c r="L7" s="96"/>
      <c r="M7" s="96"/>
    </row>
    <row r="8" spans="1:13" ht="57.75" customHeight="1">
      <c r="A8" s="192"/>
      <c r="B8" s="140">
        <v>1</v>
      </c>
      <c r="C8" s="141" t="s">
        <v>223</v>
      </c>
      <c r="D8" s="142" t="s">
        <v>293</v>
      </c>
      <c r="E8" s="141" t="s">
        <v>17</v>
      </c>
      <c r="F8" s="194">
        <f>'03(a)-M.S Civil Work'!H29</f>
        <v>13403</v>
      </c>
      <c r="G8" s="195"/>
      <c r="H8" s="144"/>
      <c r="I8" s="96"/>
      <c r="J8" s="96"/>
      <c r="K8" s="96"/>
      <c r="L8" s="96"/>
      <c r="M8" s="96"/>
    </row>
    <row r="9" spans="1:13" ht="138">
      <c r="A9" s="192"/>
      <c r="B9" s="140">
        <f>B8+1</f>
        <v>2</v>
      </c>
      <c r="C9" s="141" t="s">
        <v>224</v>
      </c>
      <c r="D9" s="142" t="s">
        <v>294</v>
      </c>
      <c r="E9" s="141" t="s">
        <v>18</v>
      </c>
      <c r="F9" s="194">
        <f>'03(a)-M.S Civil Work'!H50</f>
        <v>81</v>
      </c>
      <c r="G9" s="196"/>
      <c r="H9" s="144"/>
      <c r="I9" s="96"/>
      <c r="J9" s="96"/>
      <c r="K9" s="96"/>
      <c r="L9" s="96"/>
      <c r="M9" s="96"/>
    </row>
    <row r="10" spans="1:13" ht="151.80000000000001">
      <c r="A10" s="192"/>
      <c r="B10" s="140">
        <f t="shared" ref="B10:B11" si="0">B9+1</f>
        <v>3</v>
      </c>
      <c r="C10" s="141" t="s">
        <v>225</v>
      </c>
      <c r="D10" s="142" t="s">
        <v>295</v>
      </c>
      <c r="E10" s="141" t="s">
        <v>18</v>
      </c>
      <c r="F10" s="194">
        <f>'03(a)-M.S Civil Work'!H66</f>
        <v>3</v>
      </c>
      <c r="G10" s="197"/>
      <c r="H10" s="144"/>
      <c r="I10" s="96"/>
      <c r="J10" s="96"/>
      <c r="K10" s="96"/>
      <c r="L10" s="96"/>
      <c r="M10" s="96"/>
    </row>
    <row r="11" spans="1:13" ht="151.80000000000001">
      <c r="A11" s="192"/>
      <c r="B11" s="140">
        <f t="shared" si="0"/>
        <v>4</v>
      </c>
      <c r="C11" s="141" t="s">
        <v>226</v>
      </c>
      <c r="D11" s="142" t="s">
        <v>296</v>
      </c>
      <c r="E11" s="141" t="s">
        <v>19</v>
      </c>
      <c r="F11" s="194">
        <f>'03(a)-M.S Civil Work'!H85</f>
        <v>831</v>
      </c>
      <c r="G11" s="197"/>
      <c r="H11" s="144"/>
      <c r="I11" s="96"/>
      <c r="J11" s="96"/>
      <c r="K11" s="96"/>
      <c r="L11" s="96"/>
      <c r="M11" s="96"/>
    </row>
    <row r="12" spans="1:13" ht="37.5" customHeight="1">
      <c r="A12" s="198"/>
      <c r="B12" s="328" t="s">
        <v>20</v>
      </c>
      <c r="C12" s="324"/>
      <c r="D12" s="324"/>
      <c r="E12" s="324"/>
      <c r="F12" s="324"/>
      <c r="G12" s="325"/>
      <c r="H12" s="199"/>
      <c r="I12" s="200"/>
      <c r="J12" s="96"/>
      <c r="K12" s="96"/>
      <c r="L12" s="96"/>
      <c r="M12" s="96"/>
    </row>
    <row r="13" spans="1:13" ht="13.8">
      <c r="A13" s="192"/>
      <c r="B13" s="327" t="s">
        <v>284</v>
      </c>
      <c r="C13" s="324"/>
      <c r="D13" s="324"/>
      <c r="E13" s="324"/>
      <c r="F13" s="324"/>
      <c r="G13" s="325"/>
      <c r="H13" s="144"/>
      <c r="I13" s="96"/>
      <c r="J13" s="96"/>
      <c r="K13" s="96"/>
      <c r="L13" s="96"/>
      <c r="M13" s="96"/>
    </row>
    <row r="14" spans="1:13" ht="82.5" customHeight="1">
      <c r="A14" s="192"/>
      <c r="B14" s="140">
        <f>B11+1</f>
        <v>5</v>
      </c>
      <c r="C14" s="141" t="s">
        <v>227</v>
      </c>
      <c r="D14" s="142" t="s">
        <v>297</v>
      </c>
      <c r="E14" s="141" t="s">
        <v>21</v>
      </c>
      <c r="F14" s="194">
        <f>'03(a)-M.S Civil Work'!H99</f>
        <v>565</v>
      </c>
      <c r="G14" s="197"/>
      <c r="H14" s="144"/>
      <c r="I14" s="96"/>
      <c r="J14" s="96"/>
      <c r="K14" s="96"/>
      <c r="L14" s="96"/>
      <c r="M14" s="96"/>
    </row>
    <row r="15" spans="1:13" ht="58.5" customHeight="1">
      <c r="A15" s="192"/>
      <c r="B15" s="140">
        <f>B14+1</f>
        <v>6</v>
      </c>
      <c r="C15" s="201" t="s">
        <v>228</v>
      </c>
      <c r="D15" s="202" t="s">
        <v>298</v>
      </c>
      <c r="E15" s="141" t="s">
        <v>21</v>
      </c>
      <c r="F15" s="194">
        <f>'03(a)-M.S Civil Work'!H111</f>
        <v>565</v>
      </c>
      <c r="G15" s="197"/>
      <c r="H15" s="144"/>
      <c r="I15" s="96"/>
      <c r="J15" s="96"/>
      <c r="K15" s="96"/>
      <c r="L15" s="96"/>
      <c r="M15" s="96"/>
    </row>
    <row r="16" spans="1:13" ht="37.5" customHeight="1">
      <c r="A16" s="198"/>
      <c r="B16" s="328" t="s">
        <v>22</v>
      </c>
      <c r="C16" s="324"/>
      <c r="D16" s="324"/>
      <c r="E16" s="324"/>
      <c r="F16" s="324"/>
      <c r="G16" s="325"/>
      <c r="H16" s="199"/>
      <c r="I16" s="200"/>
      <c r="J16" s="96"/>
      <c r="K16" s="96"/>
      <c r="L16" s="96"/>
      <c r="M16" s="96"/>
    </row>
    <row r="17" spans="1:13" ht="109.5" customHeight="1">
      <c r="A17" s="192"/>
      <c r="B17" s="327" t="s">
        <v>285</v>
      </c>
      <c r="C17" s="324"/>
      <c r="D17" s="324"/>
      <c r="E17" s="324"/>
      <c r="F17" s="324"/>
      <c r="G17" s="325"/>
      <c r="H17" s="144"/>
      <c r="I17" s="96"/>
      <c r="J17" s="96"/>
      <c r="K17" s="96"/>
      <c r="L17" s="96"/>
      <c r="M17" s="96"/>
    </row>
    <row r="18" spans="1:13" ht="96.6">
      <c r="A18" s="192"/>
      <c r="B18" s="140">
        <f>B15+1</f>
        <v>7</v>
      </c>
      <c r="C18" s="201" t="s">
        <v>229</v>
      </c>
      <c r="D18" s="202" t="s">
        <v>299</v>
      </c>
      <c r="E18" s="141" t="s">
        <v>21</v>
      </c>
      <c r="F18" s="194">
        <f>'03(a)-M.S Civil Work'!H125</f>
        <v>495.89550000000003</v>
      </c>
      <c r="G18" s="197"/>
      <c r="H18" s="144"/>
      <c r="I18" s="96"/>
      <c r="J18" s="96"/>
      <c r="K18" s="96"/>
      <c r="L18" s="96"/>
      <c r="M18" s="96"/>
    </row>
    <row r="19" spans="1:13" ht="96.6">
      <c r="A19" s="192"/>
      <c r="B19" s="140">
        <f t="shared" ref="B19:B21" si="1">B18+1</f>
        <v>8</v>
      </c>
      <c r="C19" s="141" t="s">
        <v>230</v>
      </c>
      <c r="D19" s="142" t="s">
        <v>300</v>
      </c>
      <c r="E19" s="141" t="s">
        <v>21</v>
      </c>
      <c r="F19" s="194">
        <f>'03(a)-M.S Civil Work'!H139</f>
        <v>141.25</v>
      </c>
      <c r="G19" s="197"/>
      <c r="H19" s="144"/>
      <c r="I19" s="96"/>
      <c r="J19" s="96"/>
      <c r="K19" s="96"/>
      <c r="L19" s="96"/>
      <c r="M19" s="96"/>
    </row>
    <row r="20" spans="1:13" ht="138">
      <c r="A20" s="192"/>
      <c r="B20" s="140">
        <f t="shared" si="1"/>
        <v>9</v>
      </c>
      <c r="C20" s="141" t="s">
        <v>231</v>
      </c>
      <c r="D20" s="142" t="s">
        <v>301</v>
      </c>
      <c r="E20" s="141" t="s">
        <v>23</v>
      </c>
      <c r="F20" s="194">
        <f>'03(a)-M.S Civil Work'!H139/1000</f>
        <v>0.14124999999999999</v>
      </c>
      <c r="G20" s="197"/>
      <c r="H20" s="144"/>
      <c r="I20" s="96"/>
      <c r="J20" s="96"/>
      <c r="K20" s="96"/>
      <c r="L20" s="96"/>
      <c r="M20" s="96"/>
    </row>
    <row r="21" spans="1:13" ht="55.2">
      <c r="A21" s="192"/>
      <c r="B21" s="140">
        <f t="shared" si="1"/>
        <v>10</v>
      </c>
      <c r="C21" s="141" t="s">
        <v>232</v>
      </c>
      <c r="D21" s="142" t="s">
        <v>302</v>
      </c>
      <c r="E21" s="141" t="s">
        <v>17</v>
      </c>
      <c r="F21" s="194">
        <f>'03(a)-M.S Civil Work'!H153</f>
        <v>565</v>
      </c>
      <c r="G21" s="197"/>
      <c r="H21" s="144"/>
      <c r="I21" s="96"/>
      <c r="J21" s="96"/>
      <c r="K21" s="96"/>
      <c r="L21" s="96"/>
      <c r="M21" s="96"/>
    </row>
    <row r="22" spans="1:13" ht="37.5" customHeight="1">
      <c r="A22" s="192"/>
      <c r="B22" s="328" t="s">
        <v>24</v>
      </c>
      <c r="C22" s="324"/>
      <c r="D22" s="324"/>
      <c r="E22" s="324"/>
      <c r="F22" s="324"/>
      <c r="G22" s="325"/>
      <c r="H22" s="144"/>
      <c r="I22" s="96"/>
      <c r="J22" s="96"/>
      <c r="K22" s="96"/>
      <c r="L22" s="96"/>
      <c r="M22" s="96"/>
    </row>
    <row r="23" spans="1:13" ht="13.8">
      <c r="A23" s="192"/>
      <c r="B23" s="327" t="s">
        <v>286</v>
      </c>
      <c r="C23" s="324"/>
      <c r="D23" s="324"/>
      <c r="E23" s="324"/>
      <c r="F23" s="324"/>
      <c r="G23" s="325"/>
      <c r="H23" s="144"/>
      <c r="I23" s="96"/>
      <c r="J23" s="96"/>
      <c r="K23" s="96"/>
      <c r="L23" s="96"/>
      <c r="M23" s="96"/>
    </row>
    <row r="24" spans="1:13" ht="55.2">
      <c r="A24" s="192"/>
      <c r="B24" s="140">
        <f>B21+1</f>
        <v>11</v>
      </c>
      <c r="C24" s="141" t="s">
        <v>233</v>
      </c>
      <c r="D24" s="142" t="s">
        <v>303</v>
      </c>
      <c r="E24" s="141" t="s">
        <v>21</v>
      </c>
      <c r="F24" s="194">
        <f>'03(a)-M.S Civil Work'!H167</f>
        <v>170.25</v>
      </c>
      <c r="G24" s="197"/>
      <c r="H24" s="144"/>
      <c r="I24" s="96"/>
      <c r="J24" s="96"/>
      <c r="K24" s="96"/>
      <c r="L24" s="96"/>
      <c r="M24" s="96"/>
    </row>
    <row r="25" spans="1:13" ht="96.6">
      <c r="A25" s="192"/>
      <c r="B25" s="140">
        <f>B24+1</f>
        <v>12</v>
      </c>
      <c r="C25" s="141" t="s">
        <v>234</v>
      </c>
      <c r="D25" s="142" t="s">
        <v>304</v>
      </c>
      <c r="E25" s="141" t="s">
        <v>21</v>
      </c>
      <c r="F25" s="194">
        <f>'03(a)-M.S Civil Work'!H181</f>
        <v>170.25</v>
      </c>
      <c r="G25" s="197"/>
      <c r="H25" s="144"/>
      <c r="I25" s="96"/>
      <c r="J25" s="96"/>
      <c r="K25" s="96"/>
      <c r="L25" s="96"/>
      <c r="M25" s="96"/>
    </row>
    <row r="26" spans="1:13" ht="37.5" customHeight="1">
      <c r="A26" s="192"/>
      <c r="B26" s="328" t="s">
        <v>25</v>
      </c>
      <c r="C26" s="324"/>
      <c r="D26" s="324"/>
      <c r="E26" s="324"/>
      <c r="F26" s="324"/>
      <c r="G26" s="325"/>
      <c r="H26" s="144"/>
      <c r="I26" s="96"/>
      <c r="J26" s="96"/>
      <c r="K26" s="96"/>
      <c r="L26" s="96"/>
      <c r="M26" s="96"/>
    </row>
    <row r="27" spans="1:13" ht="13.8">
      <c r="A27" s="192"/>
      <c r="B27" s="329" t="s">
        <v>287</v>
      </c>
      <c r="C27" s="324"/>
      <c r="D27" s="324"/>
      <c r="E27" s="324"/>
      <c r="F27" s="324"/>
      <c r="G27" s="325"/>
      <c r="H27" s="144"/>
      <c r="I27" s="96"/>
      <c r="J27" s="96"/>
      <c r="K27" s="96"/>
      <c r="L27" s="96"/>
      <c r="M27" s="96"/>
    </row>
    <row r="28" spans="1:13" ht="69">
      <c r="A28" s="192"/>
      <c r="B28" s="140">
        <f>B25+1</f>
        <v>13</v>
      </c>
      <c r="C28" s="141" t="s">
        <v>235</v>
      </c>
      <c r="D28" s="142" t="s">
        <v>305</v>
      </c>
      <c r="E28" s="141" t="s">
        <v>17</v>
      </c>
      <c r="F28" s="194">
        <f>'03(a)-M.S Civil Work'!H195</f>
        <v>2479.4775</v>
      </c>
      <c r="G28" s="197"/>
      <c r="H28" s="144"/>
      <c r="I28" s="96"/>
      <c r="J28" s="96"/>
      <c r="K28" s="96"/>
      <c r="L28" s="96"/>
      <c r="M28" s="96"/>
    </row>
    <row r="29" spans="1:13" ht="55.2">
      <c r="A29" s="192"/>
      <c r="B29" s="140">
        <f>B28+1</f>
        <v>14</v>
      </c>
      <c r="C29" s="141" t="s">
        <v>236</v>
      </c>
      <c r="D29" s="142" t="s">
        <v>306</v>
      </c>
      <c r="E29" s="141" t="s">
        <v>26</v>
      </c>
      <c r="F29" s="194">
        <f>'03(a)-M.S Civil Work'!H207</f>
        <v>4</v>
      </c>
      <c r="G29" s="197"/>
      <c r="H29" s="144"/>
      <c r="I29" s="96"/>
      <c r="J29" s="96"/>
      <c r="K29" s="96"/>
      <c r="L29" s="96"/>
      <c r="M29" s="96"/>
    </row>
    <row r="30" spans="1:13" ht="69">
      <c r="A30" s="192"/>
      <c r="B30" s="140">
        <f>B29+1</f>
        <v>15</v>
      </c>
      <c r="C30" s="141" t="s">
        <v>237</v>
      </c>
      <c r="D30" s="142" t="s">
        <v>307</v>
      </c>
      <c r="E30" s="141" t="s">
        <v>26</v>
      </c>
      <c r="F30" s="194">
        <f>'03(a)-M.S Civil Work'!H220</f>
        <v>4</v>
      </c>
      <c r="G30" s="197"/>
      <c r="H30" s="144"/>
      <c r="I30" s="96"/>
      <c r="J30" s="96"/>
      <c r="K30" s="96"/>
      <c r="L30" s="96"/>
      <c r="M30" s="96"/>
    </row>
    <row r="31" spans="1:13" ht="37.5" customHeight="1">
      <c r="A31" s="192"/>
      <c r="B31" s="328" t="s">
        <v>27</v>
      </c>
      <c r="C31" s="324"/>
      <c r="D31" s="324"/>
      <c r="E31" s="324"/>
      <c r="F31" s="324"/>
      <c r="G31" s="325"/>
      <c r="H31" s="144"/>
      <c r="I31" s="96"/>
      <c r="J31" s="96"/>
      <c r="K31" s="96"/>
      <c r="L31" s="96"/>
      <c r="M31" s="96"/>
    </row>
    <row r="32" spans="1:13" ht="128.25" customHeight="1">
      <c r="A32" s="192"/>
      <c r="B32" s="327" t="s">
        <v>288</v>
      </c>
      <c r="C32" s="324"/>
      <c r="D32" s="324"/>
      <c r="E32" s="324"/>
      <c r="F32" s="324"/>
      <c r="G32" s="325"/>
      <c r="H32" s="144"/>
      <c r="I32" s="96"/>
      <c r="J32" s="96"/>
      <c r="K32" s="96"/>
      <c r="L32" s="96"/>
      <c r="M32" s="96"/>
    </row>
    <row r="33" spans="1:13" ht="56.25" customHeight="1">
      <c r="A33" s="192"/>
      <c r="B33" s="222">
        <f>B30+1</f>
        <v>16</v>
      </c>
      <c r="C33" s="201" t="s">
        <v>238</v>
      </c>
      <c r="D33" s="202" t="s">
        <v>308</v>
      </c>
      <c r="E33" s="141" t="s">
        <v>17</v>
      </c>
      <c r="F33" s="194">
        <f>'03(a)-M.S Civil Work'!H235</f>
        <v>8970</v>
      </c>
      <c r="G33" s="197"/>
      <c r="H33" s="203"/>
      <c r="I33" s="204"/>
      <c r="J33" s="204"/>
      <c r="K33" s="204"/>
      <c r="L33" s="204"/>
      <c r="M33" s="204"/>
    </row>
    <row r="34" spans="1:13" ht="37.5" customHeight="1">
      <c r="A34" s="192"/>
      <c r="B34" s="328" t="s">
        <v>28</v>
      </c>
      <c r="C34" s="324"/>
      <c r="D34" s="324"/>
      <c r="E34" s="324"/>
      <c r="F34" s="324"/>
      <c r="G34" s="325"/>
      <c r="H34" s="144"/>
      <c r="I34" s="96"/>
      <c r="J34" s="96"/>
      <c r="K34" s="96"/>
      <c r="L34" s="96"/>
      <c r="M34" s="96"/>
    </row>
    <row r="35" spans="1:13" ht="55.2">
      <c r="A35" s="192"/>
      <c r="B35" s="140">
        <f>B33+1</f>
        <v>17</v>
      </c>
      <c r="C35" s="141" t="s">
        <v>239</v>
      </c>
      <c r="D35" s="142" t="s">
        <v>309</v>
      </c>
      <c r="E35" s="141" t="s">
        <v>26</v>
      </c>
      <c r="F35" s="194">
        <f>'03(a)-M.S Civil Work'!H251</f>
        <v>8</v>
      </c>
      <c r="G35" s="197"/>
      <c r="H35" s="144"/>
      <c r="I35" s="96"/>
      <c r="J35" s="96"/>
      <c r="K35" s="96"/>
      <c r="L35" s="96"/>
      <c r="M35" s="96"/>
    </row>
    <row r="36" spans="1:13" ht="58.5" customHeight="1">
      <c r="A36" s="192"/>
      <c r="B36" s="140">
        <f t="shared" ref="B36:B37" si="2">B35+1</f>
        <v>18</v>
      </c>
      <c r="C36" s="141" t="s">
        <v>240</v>
      </c>
      <c r="D36" s="142" t="s">
        <v>310</v>
      </c>
      <c r="E36" s="141" t="s">
        <v>26</v>
      </c>
      <c r="F36" s="194">
        <f>'03(a)-M.S Civil Work'!H269</f>
        <v>29</v>
      </c>
      <c r="G36" s="197"/>
      <c r="H36" s="144"/>
      <c r="I36" s="96"/>
      <c r="J36" s="96"/>
      <c r="K36" s="96"/>
      <c r="L36" s="96"/>
      <c r="M36" s="96"/>
    </row>
    <row r="37" spans="1:13" ht="69">
      <c r="A37" s="192"/>
      <c r="B37" s="222">
        <f t="shared" si="2"/>
        <v>19</v>
      </c>
      <c r="C37" s="201" t="s">
        <v>241</v>
      </c>
      <c r="D37" s="202" t="s">
        <v>311</v>
      </c>
      <c r="E37" s="201" t="s">
        <v>19</v>
      </c>
      <c r="F37" s="194">
        <f>'03(a)-M.S Civil Work'!H288</f>
        <v>610</v>
      </c>
      <c r="G37" s="197"/>
      <c r="H37" s="203"/>
      <c r="I37" s="204"/>
      <c r="J37" s="204"/>
      <c r="K37" s="204"/>
      <c r="L37" s="204"/>
      <c r="M37" s="204"/>
    </row>
    <row r="38" spans="1:13" ht="37.5" customHeight="1">
      <c r="A38" s="192"/>
      <c r="B38" s="328" t="s">
        <v>29</v>
      </c>
      <c r="C38" s="324"/>
      <c r="D38" s="324"/>
      <c r="E38" s="324"/>
      <c r="F38" s="324"/>
      <c r="G38" s="325"/>
      <c r="H38" s="144"/>
      <c r="I38" s="96"/>
      <c r="J38" s="96"/>
      <c r="K38" s="96"/>
      <c r="L38" s="96"/>
      <c r="M38" s="96"/>
    </row>
    <row r="39" spans="1:13" ht="56.25" customHeight="1">
      <c r="A39" s="192"/>
      <c r="B39" s="140">
        <f>B37+1</f>
        <v>20</v>
      </c>
      <c r="C39" s="141" t="s">
        <v>242</v>
      </c>
      <c r="D39" s="142" t="s">
        <v>312</v>
      </c>
      <c r="E39" s="141" t="s">
        <v>17</v>
      </c>
      <c r="F39" s="194">
        <f>'03(a)-M.S Civil Work'!H314</f>
        <v>37</v>
      </c>
      <c r="G39" s="197"/>
      <c r="H39" s="144"/>
      <c r="I39" s="96"/>
      <c r="J39" s="96"/>
      <c r="K39" s="96"/>
      <c r="L39" s="96"/>
      <c r="M39" s="96"/>
    </row>
    <row r="40" spans="1:13" ht="56.25" customHeight="1">
      <c r="A40" s="192"/>
      <c r="B40" s="140">
        <f t="shared" ref="B40:B43" si="3">B39+1</f>
        <v>21</v>
      </c>
      <c r="C40" s="141" t="s">
        <v>243</v>
      </c>
      <c r="D40" s="142" t="s">
        <v>313</v>
      </c>
      <c r="E40" s="141" t="s">
        <v>17</v>
      </c>
      <c r="F40" s="194">
        <f>'03(a)-M.S Civil Work'!H331</f>
        <v>8970</v>
      </c>
      <c r="G40" s="197"/>
      <c r="H40" s="144"/>
      <c r="I40" s="96"/>
      <c r="J40" s="96"/>
      <c r="K40" s="96"/>
      <c r="L40" s="96"/>
      <c r="M40" s="96"/>
    </row>
    <row r="41" spans="1:13" ht="53.25" customHeight="1">
      <c r="A41" s="192"/>
      <c r="B41" s="140">
        <f t="shared" si="3"/>
        <v>22</v>
      </c>
      <c r="C41" s="141" t="s">
        <v>244</v>
      </c>
      <c r="D41" s="142" t="s">
        <v>314</v>
      </c>
      <c r="E41" s="141" t="s">
        <v>17</v>
      </c>
      <c r="F41" s="194">
        <f>'03(a)-M.S Civil Work'!H345</f>
        <v>8970</v>
      </c>
      <c r="G41" s="197"/>
      <c r="H41" s="144"/>
      <c r="I41" s="96"/>
      <c r="J41" s="96"/>
      <c r="K41" s="96"/>
      <c r="L41" s="96"/>
      <c r="M41" s="96"/>
    </row>
    <row r="42" spans="1:13" ht="55.2">
      <c r="A42" s="192"/>
      <c r="B42" s="140">
        <f t="shared" si="3"/>
        <v>23</v>
      </c>
      <c r="C42" s="141" t="s">
        <v>245</v>
      </c>
      <c r="D42" s="142" t="s">
        <v>315</v>
      </c>
      <c r="E42" s="141" t="s">
        <v>17</v>
      </c>
      <c r="F42" s="194">
        <f>'03(a)-M.S Civil Work'!H363</f>
        <v>4433</v>
      </c>
      <c r="G42" s="197"/>
      <c r="H42" s="144"/>
      <c r="I42" s="96"/>
      <c r="J42" s="96"/>
      <c r="K42" s="96"/>
      <c r="L42" s="96"/>
      <c r="M42" s="96"/>
    </row>
    <row r="43" spans="1:13" ht="55.2">
      <c r="A43" s="192"/>
      <c r="B43" s="140">
        <f t="shared" si="3"/>
        <v>24</v>
      </c>
      <c r="C43" s="141" t="s">
        <v>246</v>
      </c>
      <c r="D43" s="142" t="s">
        <v>316</v>
      </c>
      <c r="E43" s="141" t="s">
        <v>17</v>
      </c>
      <c r="F43" s="194">
        <f>'03(a)-M.S Civil Work'!H380</f>
        <v>4433</v>
      </c>
      <c r="G43" s="197"/>
      <c r="H43" s="144"/>
      <c r="I43" s="96"/>
      <c r="J43" s="96"/>
      <c r="K43" s="96"/>
      <c r="L43" s="96"/>
      <c r="M43" s="96"/>
    </row>
    <row r="44" spans="1:13" ht="37.5" customHeight="1">
      <c r="A44" s="192"/>
      <c r="B44" s="328" t="s">
        <v>30</v>
      </c>
      <c r="C44" s="324"/>
      <c r="D44" s="324"/>
      <c r="E44" s="324"/>
      <c r="F44" s="324"/>
      <c r="G44" s="325"/>
      <c r="H44" s="144"/>
      <c r="I44" s="96"/>
      <c r="J44" s="96"/>
      <c r="K44" s="96"/>
      <c r="L44" s="96"/>
      <c r="M44" s="96"/>
    </row>
    <row r="45" spans="1:13" ht="13.8">
      <c r="A45" s="192"/>
      <c r="B45" s="327" t="s">
        <v>289</v>
      </c>
      <c r="C45" s="324"/>
      <c r="D45" s="324"/>
      <c r="E45" s="324"/>
      <c r="F45" s="324"/>
      <c r="G45" s="325"/>
      <c r="H45" s="144"/>
      <c r="I45" s="96"/>
      <c r="J45" s="96"/>
      <c r="K45" s="96"/>
      <c r="L45" s="96"/>
      <c r="M45" s="96"/>
    </row>
    <row r="46" spans="1:13" ht="138">
      <c r="A46" s="192"/>
      <c r="B46" s="140">
        <f>B43+1</f>
        <v>25</v>
      </c>
      <c r="C46" s="141" t="s">
        <v>247</v>
      </c>
      <c r="D46" s="142" t="s">
        <v>317</v>
      </c>
      <c r="E46" s="141" t="s">
        <v>17</v>
      </c>
      <c r="F46" s="194">
        <f>'03(a)-M.S Civil Work'!H399</f>
        <v>384</v>
      </c>
      <c r="G46" s="197"/>
      <c r="H46" s="144"/>
      <c r="I46" s="96"/>
      <c r="J46" s="96"/>
      <c r="K46" s="96"/>
      <c r="L46" s="96"/>
      <c r="M46" s="96"/>
    </row>
    <row r="47" spans="1:13" ht="110.4">
      <c r="A47" s="192"/>
      <c r="B47" s="140">
        <f>B46+1</f>
        <v>26</v>
      </c>
      <c r="C47" s="141" t="s">
        <v>248</v>
      </c>
      <c r="D47" s="142" t="s">
        <v>318</v>
      </c>
      <c r="E47" s="141" t="s">
        <v>17</v>
      </c>
      <c r="F47" s="194">
        <f>'03(a)-M.S Civil Work'!H419</f>
        <v>384</v>
      </c>
      <c r="G47" s="197"/>
      <c r="H47" s="144"/>
      <c r="I47" s="96"/>
      <c r="J47" s="96"/>
      <c r="K47" s="96"/>
      <c r="L47" s="96"/>
      <c r="M47" s="96"/>
    </row>
    <row r="48" spans="1:13" ht="33" customHeight="1">
      <c r="A48" s="192"/>
      <c r="B48" s="328" t="s">
        <v>31</v>
      </c>
      <c r="C48" s="324"/>
      <c r="D48" s="324"/>
      <c r="E48" s="324"/>
      <c r="F48" s="324"/>
      <c r="G48" s="325"/>
      <c r="H48" s="144"/>
      <c r="I48" s="96"/>
      <c r="J48" s="96"/>
      <c r="K48" s="96"/>
      <c r="L48" s="96"/>
      <c r="M48" s="96"/>
    </row>
    <row r="49" spans="1:13" ht="109.5" customHeight="1">
      <c r="A49" s="192"/>
      <c r="B49" s="327" t="s">
        <v>290</v>
      </c>
      <c r="C49" s="324"/>
      <c r="D49" s="324"/>
      <c r="E49" s="324"/>
      <c r="F49" s="324"/>
      <c r="G49" s="325"/>
      <c r="H49" s="144"/>
      <c r="I49" s="96"/>
      <c r="J49" s="96"/>
      <c r="K49" s="96"/>
      <c r="L49" s="96"/>
      <c r="M49" s="96"/>
    </row>
    <row r="50" spans="1:13" ht="69">
      <c r="A50" s="192"/>
      <c r="B50" s="140">
        <f>B47+1</f>
        <v>27</v>
      </c>
      <c r="C50" s="141" t="s">
        <v>249</v>
      </c>
      <c r="D50" s="142" t="s">
        <v>319</v>
      </c>
      <c r="E50" s="141" t="s">
        <v>17</v>
      </c>
      <c r="F50" s="194">
        <f>'03(a)-M.S Civil Work'!H433</f>
        <v>400</v>
      </c>
      <c r="G50" s="197"/>
      <c r="H50" s="144"/>
      <c r="I50" s="96"/>
      <c r="J50" s="96"/>
      <c r="K50" s="96"/>
      <c r="L50" s="96"/>
      <c r="M50" s="96"/>
    </row>
    <row r="51" spans="1:13" ht="24.75" customHeight="1" thickBot="1">
      <c r="A51" s="192"/>
      <c r="B51" s="333" t="s">
        <v>254</v>
      </c>
      <c r="C51" s="334"/>
      <c r="D51" s="334"/>
      <c r="E51" s="334"/>
      <c r="F51" s="334"/>
      <c r="G51" s="335"/>
      <c r="H51" s="205">
        <f>ROUND(SUM(H7:H50),0)</f>
        <v>0</v>
      </c>
      <c r="I51" s="96"/>
      <c r="J51" s="96"/>
      <c r="K51" s="96"/>
      <c r="L51" s="96"/>
      <c r="M51" s="96"/>
    </row>
    <row r="52" spans="1:13" ht="24.75" customHeight="1" thickBot="1">
      <c r="A52" s="192"/>
      <c r="B52" s="223"/>
      <c r="C52" s="96"/>
      <c r="D52" s="96"/>
      <c r="E52" s="96"/>
      <c r="F52" s="96"/>
      <c r="G52" s="206"/>
      <c r="H52" s="207"/>
      <c r="I52" s="96"/>
      <c r="J52" s="96"/>
      <c r="K52" s="96"/>
      <c r="L52" s="96"/>
      <c r="M52" s="96"/>
    </row>
    <row r="53" spans="1:13" ht="33.75" customHeight="1">
      <c r="A53" s="192"/>
      <c r="B53" s="330" t="s">
        <v>32</v>
      </c>
      <c r="C53" s="331"/>
      <c r="D53" s="331"/>
      <c r="E53" s="331"/>
      <c r="F53" s="331"/>
      <c r="G53" s="332"/>
      <c r="H53" s="143"/>
      <c r="I53" s="208"/>
      <c r="J53" s="96"/>
      <c r="K53" s="96"/>
      <c r="L53" s="96"/>
      <c r="M53" s="96"/>
    </row>
    <row r="54" spans="1:13" ht="13.8">
      <c r="A54" s="192"/>
      <c r="B54" s="339" t="s">
        <v>291</v>
      </c>
      <c r="C54" s="324"/>
      <c r="D54" s="324"/>
      <c r="E54" s="324"/>
      <c r="F54" s="324"/>
      <c r="G54" s="325"/>
      <c r="H54" s="144"/>
      <c r="I54" s="208"/>
      <c r="J54" s="96"/>
      <c r="K54" s="209"/>
      <c r="L54" s="96"/>
      <c r="M54" s="96"/>
    </row>
    <row r="55" spans="1:13" ht="55.2">
      <c r="A55" s="192"/>
      <c r="B55" s="140">
        <v>1</v>
      </c>
      <c r="C55" s="141" t="s">
        <v>250</v>
      </c>
      <c r="D55" s="142" t="s">
        <v>320</v>
      </c>
      <c r="E55" s="141" t="s">
        <v>26</v>
      </c>
      <c r="F55" s="194">
        <f>'03(a)-M.S Civil Work'!H453</f>
        <v>37</v>
      </c>
      <c r="G55" s="197"/>
      <c r="H55" s="144"/>
      <c r="I55" s="208"/>
      <c r="J55" s="210"/>
      <c r="K55" s="211"/>
      <c r="L55" s="212"/>
      <c r="M55" s="212"/>
    </row>
    <row r="56" spans="1:13" ht="37.5" customHeight="1">
      <c r="A56" s="192"/>
      <c r="B56" s="328" t="s">
        <v>33</v>
      </c>
      <c r="C56" s="324"/>
      <c r="D56" s="324"/>
      <c r="E56" s="324"/>
      <c r="F56" s="324"/>
      <c r="G56" s="325"/>
      <c r="H56" s="144"/>
      <c r="I56" s="208"/>
      <c r="J56" s="210"/>
      <c r="K56" s="211"/>
      <c r="L56" s="212"/>
      <c r="M56" s="212"/>
    </row>
    <row r="57" spans="1:13" ht="13.8">
      <c r="A57" s="192"/>
      <c r="B57" s="327" t="s">
        <v>292</v>
      </c>
      <c r="C57" s="324"/>
      <c r="D57" s="324"/>
      <c r="E57" s="324"/>
      <c r="F57" s="324"/>
      <c r="G57" s="325"/>
      <c r="H57" s="144"/>
      <c r="I57" s="208"/>
      <c r="J57" s="210"/>
      <c r="K57" s="211"/>
      <c r="L57" s="212"/>
      <c r="M57" s="212"/>
    </row>
    <row r="58" spans="1:13" ht="61.5" customHeight="1">
      <c r="A58" s="192"/>
      <c r="B58" s="140">
        <f>B55+1</f>
        <v>2</v>
      </c>
      <c r="C58" s="141" t="str">
        <f>"ROOFING"&amp;CHAR(10)&amp;"N.S.I -"&amp;TEXT(VALUE(RIGHT(C55,2))+1,"00")</f>
        <v>ROOFING
N.S.I -02</v>
      </c>
      <c r="D58" s="142" t="s">
        <v>321</v>
      </c>
      <c r="E58" s="141" t="s">
        <v>17</v>
      </c>
      <c r="F58" s="194">
        <f>'03(a)-M.S Civil Work'!H465</f>
        <v>2479.4775</v>
      </c>
      <c r="G58" s="197"/>
      <c r="H58" s="144"/>
      <c r="I58" s="208"/>
      <c r="J58" s="210"/>
      <c r="K58" s="211"/>
      <c r="L58" s="212"/>
      <c r="M58" s="212"/>
    </row>
    <row r="59" spans="1:13" ht="69">
      <c r="A59" s="192"/>
      <c r="B59" s="140">
        <f t="shared" ref="B59:B61" si="4">B58+1</f>
        <v>3</v>
      </c>
      <c r="C59" s="141" t="str">
        <f t="shared" ref="C59:C61" si="5">"ROOFING"&amp;CHAR(10)&amp;"N.S.I -"&amp;TEXT(VALUE(RIGHT(C58,2))+1,"00")</f>
        <v>ROOFING
N.S.I -03</v>
      </c>
      <c r="D59" s="142" t="s">
        <v>322</v>
      </c>
      <c r="E59" s="141" t="s">
        <v>17</v>
      </c>
      <c r="F59" s="194">
        <f>'03(a)-M.S Civil Work'!H479</f>
        <v>2724.7275</v>
      </c>
      <c r="G59" s="197"/>
      <c r="H59" s="144"/>
      <c r="I59" s="208"/>
      <c r="J59" s="210"/>
      <c r="K59" s="211"/>
      <c r="L59" s="212"/>
      <c r="M59" s="212"/>
    </row>
    <row r="60" spans="1:13" ht="96.6">
      <c r="A60" s="192"/>
      <c r="B60" s="140">
        <f t="shared" si="4"/>
        <v>4</v>
      </c>
      <c r="C60" s="141" t="str">
        <f t="shared" si="5"/>
        <v>ROOFING
N.S.I -04</v>
      </c>
      <c r="D60" s="142" t="s">
        <v>323</v>
      </c>
      <c r="E60" s="141" t="s">
        <v>17</v>
      </c>
      <c r="F60" s="194">
        <f>'03(a)-M.S Civil Work'!H492</f>
        <v>2479.4775</v>
      </c>
      <c r="G60" s="197"/>
      <c r="H60" s="144"/>
      <c r="I60" s="208"/>
      <c r="J60" s="210"/>
      <c r="K60" s="211"/>
      <c r="L60" s="212"/>
      <c r="M60" s="212"/>
    </row>
    <row r="61" spans="1:13" ht="110.4">
      <c r="A61" s="192"/>
      <c r="B61" s="140">
        <f t="shared" si="4"/>
        <v>5</v>
      </c>
      <c r="C61" s="141" t="str">
        <f t="shared" si="5"/>
        <v>ROOFING
N.S.I -05</v>
      </c>
      <c r="D61" s="142" t="s">
        <v>324</v>
      </c>
      <c r="E61" s="141" t="s">
        <v>17</v>
      </c>
      <c r="F61" s="194">
        <f>'03(a)-M.S Civil Work'!H505</f>
        <v>112</v>
      </c>
      <c r="G61" s="197"/>
      <c r="H61" s="144"/>
      <c r="I61" s="208"/>
      <c r="J61" s="210"/>
      <c r="K61" s="211"/>
      <c r="L61" s="212"/>
      <c r="M61" s="212"/>
    </row>
    <row r="62" spans="1:13" ht="37.5" customHeight="1">
      <c r="A62" s="192"/>
      <c r="B62" s="328" t="s">
        <v>34</v>
      </c>
      <c r="C62" s="324"/>
      <c r="D62" s="324"/>
      <c r="E62" s="324"/>
      <c r="F62" s="324"/>
      <c r="G62" s="325"/>
      <c r="H62" s="144"/>
      <c r="I62" s="208"/>
      <c r="J62" s="210"/>
      <c r="K62" s="211"/>
      <c r="L62" s="212"/>
      <c r="M62" s="212"/>
    </row>
    <row r="63" spans="1:13" ht="82.8">
      <c r="A63" s="192"/>
      <c r="B63" s="140">
        <f>B61+1</f>
        <v>6</v>
      </c>
      <c r="C63" s="141" t="str">
        <f>"SURFACE-REN"&amp;CHAR(10)&amp;"N.S.I -"&amp;TEXT(VALUE(RIGHT(C61,2))+1,"00")</f>
        <v>SURFACE-REN
N.S.I -06</v>
      </c>
      <c r="D63" s="142" t="s">
        <v>325</v>
      </c>
      <c r="E63" s="141" t="s">
        <v>17</v>
      </c>
      <c r="F63" s="194">
        <f>'03(a)-M.S Civil Work'!H528</f>
        <v>616</v>
      </c>
      <c r="G63" s="197"/>
      <c r="H63" s="144"/>
      <c r="I63" s="208"/>
      <c r="J63" s="210"/>
      <c r="K63" s="211"/>
      <c r="L63" s="212"/>
      <c r="M63" s="212"/>
    </row>
    <row r="64" spans="1:13" ht="69">
      <c r="A64" s="192"/>
      <c r="B64" s="140">
        <f>B63+1</f>
        <v>7</v>
      </c>
      <c r="C64" s="141" t="str">
        <f>"SURFACE-REN"&amp;CHAR(10)&amp;"N.S.I -"&amp;TEXT(VALUE(RIGHT(C63,2))+1,"00")</f>
        <v>SURFACE-REN
N.S.I -07</v>
      </c>
      <c r="D64" s="142" t="s">
        <v>326</v>
      </c>
      <c r="E64" s="141" t="s">
        <v>17</v>
      </c>
      <c r="F64" s="194">
        <f>'03(a)-M.S Civil Work'!H562</f>
        <v>3488</v>
      </c>
      <c r="G64" s="197"/>
      <c r="H64" s="144"/>
      <c r="I64" s="208"/>
      <c r="J64" s="210"/>
      <c r="K64" s="211"/>
      <c r="L64" s="212"/>
      <c r="M64" s="212"/>
    </row>
    <row r="65" spans="1:13" ht="124.2">
      <c r="A65" s="192"/>
      <c r="B65" s="140">
        <f>B64+1</f>
        <v>8</v>
      </c>
      <c r="C65" s="141" t="str">
        <f>"SURFACE-REN"&amp;CHAR(10)&amp;"N.S.I -"&amp;TEXT(VALUE(RIGHT(C64,2))+1,"00")</f>
        <v>SURFACE-REN
N.S.I -08</v>
      </c>
      <c r="D65" s="142" t="s">
        <v>327</v>
      </c>
      <c r="E65" s="141" t="s">
        <v>26</v>
      </c>
      <c r="F65" s="194">
        <f>'03(a)-M.S Civil Work'!H577</f>
        <v>6</v>
      </c>
      <c r="G65" s="213"/>
      <c r="H65" s="144"/>
      <c r="I65" s="208"/>
      <c r="J65" s="210"/>
      <c r="K65" s="211"/>
      <c r="L65" s="212"/>
      <c r="M65" s="212"/>
    </row>
    <row r="66" spans="1:13" ht="37.5" customHeight="1">
      <c r="A66" s="192"/>
      <c r="B66" s="328" t="s">
        <v>35</v>
      </c>
      <c r="C66" s="324"/>
      <c r="D66" s="324"/>
      <c r="E66" s="324"/>
      <c r="F66" s="324"/>
      <c r="G66" s="325"/>
      <c r="H66" s="144"/>
      <c r="I66" s="208"/>
      <c r="J66" s="210"/>
      <c r="K66" s="211"/>
      <c r="L66" s="212"/>
      <c r="M66" s="212"/>
    </row>
    <row r="67" spans="1:13" ht="13.8">
      <c r="A67" s="192"/>
      <c r="B67" s="327" t="s">
        <v>289</v>
      </c>
      <c r="C67" s="324"/>
      <c r="D67" s="324"/>
      <c r="E67" s="324"/>
      <c r="F67" s="324"/>
      <c r="G67" s="325"/>
      <c r="H67" s="144"/>
      <c r="I67" s="208"/>
      <c r="J67" s="210"/>
      <c r="K67" s="211"/>
      <c r="L67" s="212"/>
      <c r="M67" s="212"/>
    </row>
    <row r="68" spans="1:13" ht="124.2">
      <c r="A68" s="192"/>
      <c r="B68" s="140">
        <f>B65+1</f>
        <v>9</v>
      </c>
      <c r="C68" s="141" t="str">
        <f>"IRON-WORK"&amp;CHAR(10)&amp;"N.S.I -"&amp;TEXT(VALUE(RIGHT(C65,2))+1,"00")</f>
        <v>IRON-WORK
N.S.I -09</v>
      </c>
      <c r="D68" s="142" t="s">
        <v>328</v>
      </c>
      <c r="E68" s="141" t="s">
        <v>17</v>
      </c>
      <c r="F68" s="194">
        <f>'03(a)-M.S Civil Work'!H598</f>
        <v>232</v>
      </c>
      <c r="G68" s="213"/>
      <c r="H68" s="144"/>
      <c r="I68" s="208"/>
      <c r="J68" s="210"/>
      <c r="K68" s="211"/>
      <c r="L68" s="212"/>
      <c r="M68" s="212"/>
    </row>
    <row r="69" spans="1:13" ht="69">
      <c r="A69" s="192"/>
      <c r="B69" s="140">
        <f>B68+1</f>
        <v>10</v>
      </c>
      <c r="C69" s="141" t="str">
        <f>"IRON-WORK"&amp;CHAR(10)&amp;"N.S.I -"&amp;TEXT(VALUE(RIGHT(C68,2))+1,"00")</f>
        <v>IRON-WORK
N.S.I -10</v>
      </c>
      <c r="D69" s="142" t="s">
        <v>329</v>
      </c>
      <c r="E69" s="141" t="s">
        <v>26</v>
      </c>
      <c r="F69" s="194">
        <f>'03(a)-M.S Civil Work'!H613</f>
        <v>8</v>
      </c>
      <c r="G69" s="213"/>
      <c r="H69" s="144"/>
      <c r="I69" s="208"/>
      <c r="J69" s="210"/>
      <c r="K69" s="211"/>
      <c r="L69" s="212"/>
      <c r="M69" s="212"/>
    </row>
    <row r="70" spans="1:13" ht="69">
      <c r="A70" s="192"/>
      <c r="B70" s="140">
        <f t="shared" ref="B70:B75" si="6">B69+1</f>
        <v>11</v>
      </c>
      <c r="C70" s="141" t="str">
        <f t="shared" ref="C70:C75" si="7">"IRON-WORK"&amp;CHAR(10)&amp;"N.S.I -"&amp;TEXT(VALUE(RIGHT(C69,2))+1,"00")</f>
        <v>IRON-WORK
N.S.I -11</v>
      </c>
      <c r="D70" s="142" t="s">
        <v>330</v>
      </c>
      <c r="E70" s="141" t="s">
        <v>26</v>
      </c>
      <c r="F70" s="194">
        <f>'03(a)-M.S Civil Work'!H630</f>
        <v>8</v>
      </c>
      <c r="G70" s="213"/>
      <c r="H70" s="144"/>
      <c r="I70" s="208"/>
      <c r="J70" s="210"/>
      <c r="K70" s="211"/>
      <c r="L70" s="212"/>
      <c r="M70" s="212"/>
    </row>
    <row r="71" spans="1:13" ht="69">
      <c r="A71" s="192"/>
      <c r="B71" s="140">
        <f t="shared" si="6"/>
        <v>12</v>
      </c>
      <c r="C71" s="141" t="str">
        <f t="shared" si="7"/>
        <v>IRON-WORK
N.S.I -12</v>
      </c>
      <c r="D71" s="142" t="s">
        <v>331</v>
      </c>
      <c r="E71" s="141" t="s">
        <v>26</v>
      </c>
      <c r="F71" s="194">
        <f>'03(a)-M.S Civil Work'!H649</f>
        <v>108</v>
      </c>
      <c r="G71" s="213"/>
      <c r="H71" s="144"/>
      <c r="I71" s="208"/>
      <c r="J71" s="210"/>
      <c r="K71" s="211"/>
      <c r="L71" s="212"/>
      <c r="M71" s="212"/>
    </row>
    <row r="72" spans="1:13" ht="55.2">
      <c r="A72" s="192"/>
      <c r="B72" s="140">
        <f t="shared" si="6"/>
        <v>13</v>
      </c>
      <c r="C72" s="141" t="str">
        <f t="shared" si="7"/>
        <v>IRON-WORK
N.S.I -13</v>
      </c>
      <c r="D72" s="142" t="s">
        <v>332</v>
      </c>
      <c r="E72" s="141" t="s">
        <v>26</v>
      </c>
      <c r="F72" s="194">
        <f>'03(a)-M.S Civil Work'!H663</f>
        <v>4</v>
      </c>
      <c r="G72" s="213"/>
      <c r="H72" s="144"/>
      <c r="I72" s="208"/>
      <c r="J72" s="210"/>
      <c r="K72" s="211"/>
      <c r="L72" s="212"/>
      <c r="M72" s="212"/>
    </row>
    <row r="73" spans="1:13" ht="69">
      <c r="A73" s="192"/>
      <c r="B73" s="140">
        <f t="shared" si="6"/>
        <v>14</v>
      </c>
      <c r="C73" s="141" t="str">
        <f t="shared" si="7"/>
        <v>IRON-WORK
N.S.I -14</v>
      </c>
      <c r="D73" s="142" t="s">
        <v>333</v>
      </c>
      <c r="E73" s="141" t="s">
        <v>26</v>
      </c>
      <c r="F73" s="194">
        <f>'03(a)-M.S Civil Work'!H674</f>
        <v>4</v>
      </c>
      <c r="G73" s="213"/>
      <c r="H73" s="144"/>
      <c r="I73" s="208"/>
      <c r="J73" s="210"/>
      <c r="K73" s="211"/>
      <c r="L73" s="212"/>
      <c r="M73" s="212"/>
    </row>
    <row r="74" spans="1:13" ht="110.4">
      <c r="A74" s="192"/>
      <c r="B74" s="140">
        <f t="shared" si="6"/>
        <v>15</v>
      </c>
      <c r="C74" s="141" t="str">
        <f t="shared" si="7"/>
        <v>IRON-WORK
N.S.I -15</v>
      </c>
      <c r="D74" s="142" t="s">
        <v>334</v>
      </c>
      <c r="E74" s="141" t="s">
        <v>26</v>
      </c>
      <c r="F74" s="194">
        <f>'03(a)-M.S Civil Work'!H692</f>
        <v>66</v>
      </c>
      <c r="G74" s="213"/>
      <c r="H74" s="144"/>
      <c r="I74" s="208"/>
      <c r="J74" s="85"/>
      <c r="K74" s="211"/>
      <c r="L74" s="212"/>
      <c r="M74" s="212"/>
    </row>
    <row r="75" spans="1:13" ht="193.2">
      <c r="A75" s="192"/>
      <c r="B75" s="140">
        <f t="shared" si="6"/>
        <v>16</v>
      </c>
      <c r="C75" s="141" t="str">
        <f t="shared" si="7"/>
        <v>IRON-WORK
N.S.I -16</v>
      </c>
      <c r="D75" s="142" t="s">
        <v>335</v>
      </c>
      <c r="E75" s="141" t="s">
        <v>26</v>
      </c>
      <c r="F75" s="194">
        <f>'03(a)-M.S Civil Work'!H707</f>
        <v>6</v>
      </c>
      <c r="G75" s="213"/>
      <c r="H75" s="144"/>
      <c r="I75" s="208"/>
      <c r="J75" s="210"/>
      <c r="K75" s="211"/>
      <c r="L75" s="212"/>
      <c r="M75" s="212"/>
    </row>
    <row r="76" spans="1:13" ht="28.5" customHeight="1" thickBot="1">
      <c r="A76" s="192"/>
      <c r="B76" s="340" t="s">
        <v>36</v>
      </c>
      <c r="C76" s="341"/>
      <c r="D76" s="341"/>
      <c r="E76" s="341"/>
      <c r="F76" s="341"/>
      <c r="G76" s="342"/>
      <c r="H76" s="145">
        <f>ROUND(SUM(H54:H75),0)</f>
        <v>0</v>
      </c>
      <c r="I76" s="96"/>
      <c r="J76" s="210"/>
      <c r="K76" s="96"/>
      <c r="L76" s="96"/>
      <c r="M76" s="96"/>
    </row>
    <row r="77" spans="1:13" ht="28.5" customHeight="1" thickBot="1">
      <c r="A77" s="96"/>
      <c r="B77" s="224"/>
      <c r="C77" s="214"/>
      <c r="D77" s="214"/>
      <c r="E77" s="214"/>
      <c r="F77" s="214"/>
      <c r="G77" s="214"/>
      <c r="H77" s="215"/>
      <c r="I77" s="96"/>
      <c r="J77" s="96"/>
      <c r="K77" s="96"/>
      <c r="L77" s="96"/>
      <c r="M77" s="96"/>
    </row>
    <row r="78" spans="1:13" ht="28.5" customHeight="1">
      <c r="A78" s="192"/>
      <c r="B78" s="336" t="s">
        <v>37</v>
      </c>
      <c r="C78" s="337"/>
      <c r="D78" s="337"/>
      <c r="E78" s="337"/>
      <c r="F78" s="337"/>
      <c r="G78" s="338"/>
      <c r="H78" s="216">
        <f>H51+H76</f>
        <v>0</v>
      </c>
      <c r="I78" s="96"/>
      <c r="J78" s="210"/>
      <c r="K78" s="96"/>
      <c r="L78" s="96"/>
      <c r="M78" s="96"/>
    </row>
    <row r="79" spans="1:13" ht="13.5" customHeight="1">
      <c r="A79" s="96"/>
      <c r="B79" s="225"/>
      <c r="C79" s="217"/>
      <c r="D79" s="218"/>
      <c r="E79" s="96"/>
      <c r="F79" s="96"/>
      <c r="G79" s="206"/>
      <c r="H79" s="219"/>
      <c r="I79" s="96"/>
      <c r="J79" s="210"/>
      <c r="K79" s="96"/>
      <c r="L79" s="96"/>
      <c r="M79" s="96"/>
    </row>
    <row r="80" spans="1:13" ht="13.5" customHeight="1">
      <c r="A80" s="96"/>
      <c r="B80" s="225"/>
      <c r="C80" s="217"/>
      <c r="D80" s="218"/>
      <c r="E80" s="96"/>
      <c r="F80" s="96"/>
      <c r="G80" s="206"/>
      <c r="H80" s="219"/>
      <c r="I80" s="96"/>
      <c r="J80" s="210"/>
      <c r="K80" s="96"/>
      <c r="L80" s="96"/>
      <c r="M80" s="96"/>
    </row>
  </sheetData>
  <autoFilter ref="B4:H51" xr:uid="{00000000-0009-0000-0000-000002000000}"/>
  <mergeCells count="30">
    <mergeCell ref="B53:G53"/>
    <mergeCell ref="B51:G51"/>
    <mergeCell ref="B67:G67"/>
    <mergeCell ref="B78:G78"/>
    <mergeCell ref="B54:G54"/>
    <mergeCell ref="B56:G56"/>
    <mergeCell ref="B57:G57"/>
    <mergeCell ref="B62:G62"/>
    <mergeCell ref="B66:G66"/>
    <mergeCell ref="B76:G76"/>
    <mergeCell ref="B38:G38"/>
    <mergeCell ref="B44:G44"/>
    <mergeCell ref="B45:G45"/>
    <mergeCell ref="B48:G48"/>
    <mergeCell ref="B49:G49"/>
    <mergeCell ref="B26:G26"/>
    <mergeCell ref="B27:G27"/>
    <mergeCell ref="B31:G31"/>
    <mergeCell ref="B32:G32"/>
    <mergeCell ref="B34:G34"/>
    <mergeCell ref="B13:G13"/>
    <mergeCell ref="B16:G16"/>
    <mergeCell ref="B17:G17"/>
    <mergeCell ref="B22:G22"/>
    <mergeCell ref="B23:G23"/>
    <mergeCell ref="B3:H3"/>
    <mergeCell ref="B5:G5"/>
    <mergeCell ref="B6:G6"/>
    <mergeCell ref="B7:G7"/>
    <mergeCell ref="B12:G12"/>
  </mergeCells>
  <printOptions horizontalCentered="1"/>
  <pageMargins left="0.128513728530048" right="8.5675819020031796E-2" top="0.6" bottom="0.75" header="0" footer="0"/>
  <pageSetup paperSize="9" scale="59" orientation="portrait"/>
  <headerFooter>
    <oddFooter>&amp;L&amp;F&amp;RPage &amp;P of</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N710"/>
  <sheetViews>
    <sheetView showGridLines="0" workbookViewId="0">
      <pane ySplit="3" topLeftCell="A4" activePane="bottomLeft" state="frozen"/>
      <selection pane="bottomLeft" activeCell="B5" sqref="B5"/>
    </sheetView>
  </sheetViews>
  <sheetFormatPr defaultColWidth="12.6640625" defaultRowHeight="15" customHeight="1"/>
  <cols>
    <col min="1" max="1" width="3.77734375" customWidth="1"/>
    <col min="2" max="2" width="8.44140625" customWidth="1"/>
    <col min="3" max="3" width="69.44140625" customWidth="1"/>
    <col min="10" max="10" width="7.88671875" customWidth="1"/>
    <col min="11" max="11" width="24" customWidth="1"/>
    <col min="12" max="12" width="7.33203125" customWidth="1"/>
    <col min="13" max="13" width="7.6640625" customWidth="1"/>
    <col min="14" max="14" width="7.44140625" customWidth="1"/>
  </cols>
  <sheetData>
    <row r="1" spans="1:14" ht="13.5" customHeight="1">
      <c r="A1" s="1"/>
      <c r="B1" s="1"/>
      <c r="C1" s="1"/>
      <c r="D1" s="1"/>
      <c r="E1" s="1"/>
      <c r="F1" s="1"/>
      <c r="G1" s="1"/>
      <c r="H1" s="1"/>
      <c r="I1" s="1"/>
      <c r="J1" s="1"/>
      <c r="K1" s="1"/>
      <c r="L1" s="1"/>
      <c r="M1" s="1"/>
      <c r="N1" s="1"/>
    </row>
    <row r="2" spans="1:14" ht="30" customHeight="1">
      <c r="A2" s="2"/>
      <c r="B2" s="343" t="s">
        <v>38</v>
      </c>
      <c r="C2" s="344"/>
      <c r="D2" s="345" t="str">
        <f>'01-G.Summary'!B2</f>
        <v xml:space="preserve">Rehabilitation &amp; Retrofitting Works School GGPS Cheena (EMIS-35906), District Buner Pakhtunkhwa </v>
      </c>
      <c r="E2" s="346"/>
      <c r="F2" s="346"/>
      <c r="G2" s="346"/>
      <c r="H2" s="346"/>
      <c r="I2" s="347"/>
      <c r="J2" s="2"/>
      <c r="K2" s="2"/>
      <c r="L2" s="2"/>
      <c r="M2" s="2"/>
      <c r="N2" s="2"/>
    </row>
    <row r="3" spans="1:14" ht="27.75" customHeight="1">
      <c r="A3" s="1"/>
      <c r="B3" s="3" t="s">
        <v>39</v>
      </c>
      <c r="C3" s="4" t="s">
        <v>40</v>
      </c>
      <c r="D3" s="4" t="s">
        <v>41</v>
      </c>
      <c r="E3" s="4" t="s">
        <v>42</v>
      </c>
      <c r="F3" s="4" t="s">
        <v>43</v>
      </c>
      <c r="G3" s="4" t="s">
        <v>44</v>
      </c>
      <c r="H3" s="4" t="s">
        <v>13</v>
      </c>
      <c r="I3" s="5" t="s">
        <v>45</v>
      </c>
      <c r="J3" s="1"/>
      <c r="K3" s="1"/>
      <c r="L3" s="1"/>
      <c r="M3" s="1"/>
      <c r="N3" s="1"/>
    </row>
    <row r="4" spans="1:14" ht="15.6">
      <c r="A4" s="1"/>
      <c r="B4" s="1"/>
      <c r="C4" s="1"/>
      <c r="D4" s="1"/>
      <c r="E4" s="1"/>
      <c r="F4" s="1"/>
      <c r="G4" s="1"/>
      <c r="H4" s="1"/>
      <c r="I4" s="1"/>
      <c r="J4" s="1"/>
      <c r="K4" s="1"/>
      <c r="L4" s="1"/>
      <c r="M4" s="1"/>
      <c r="N4" s="1"/>
    </row>
    <row r="5" spans="1:14" ht="15.6">
      <c r="A5" s="1"/>
      <c r="B5" s="1"/>
      <c r="C5" s="1"/>
      <c r="D5" s="1"/>
      <c r="E5" s="1"/>
      <c r="F5" s="1"/>
      <c r="G5" s="1"/>
      <c r="H5" s="1"/>
      <c r="I5" s="1"/>
      <c r="J5" s="1"/>
      <c r="K5" s="1"/>
      <c r="L5" s="1"/>
      <c r="M5" s="1"/>
      <c r="N5" s="1"/>
    </row>
    <row r="6" spans="1:14" ht="24.75" customHeight="1">
      <c r="A6" s="1"/>
      <c r="B6" s="51" t="s">
        <v>46</v>
      </c>
      <c r="C6" s="8" t="s">
        <v>47</v>
      </c>
      <c r="D6" s="52"/>
      <c r="E6" s="52"/>
      <c r="F6" s="52"/>
      <c r="G6" s="10"/>
      <c r="H6" s="52"/>
      <c r="I6" s="11" t="s">
        <v>48</v>
      </c>
      <c r="J6" s="12" t="s">
        <v>49</v>
      </c>
      <c r="K6" s="1"/>
      <c r="L6" s="1"/>
      <c r="M6" s="1"/>
      <c r="N6" s="1"/>
    </row>
    <row r="7" spans="1:14" ht="78">
      <c r="A7" s="1"/>
      <c r="B7" s="44">
        <v>1</v>
      </c>
      <c r="C7" s="14" t="str">
        <f>'03-B.O.Q CIVIL WORK'!D8</f>
        <v>PAINT / DISTEMPER REMOVAL (SCRAPING)
Scraping and removal of existing distemper, oil bound distemper, or paint from wall surfaces to expose a sound substrate, including cleaning and preparation for subsequent finishes, complete in all respects.</v>
      </c>
      <c r="D7" s="15"/>
      <c r="E7" s="15"/>
      <c r="F7" s="16"/>
      <c r="G7" s="15"/>
      <c r="H7" s="22" t="str">
        <f t="shared" ref="H7:H26" si="0">IF(PRODUCT(D7,E7,F7,G7,I7)=0,"",PRODUCT(D7,E7,F7,G7,I7))</f>
        <v/>
      </c>
      <c r="I7" s="18"/>
      <c r="J7" s="12" t="s">
        <v>50</v>
      </c>
      <c r="K7" s="1"/>
      <c r="L7" s="1"/>
      <c r="M7" s="1"/>
      <c r="N7" s="1"/>
    </row>
    <row r="8" spans="1:14" ht="15.6">
      <c r="A8" s="1"/>
      <c r="B8" s="45"/>
      <c r="C8" s="20"/>
      <c r="D8" s="21"/>
      <c r="E8" s="21"/>
      <c r="F8" s="21"/>
      <c r="G8" s="21"/>
      <c r="H8" s="22" t="str">
        <f t="shared" si="0"/>
        <v/>
      </c>
      <c r="I8" s="23"/>
      <c r="J8" s="12" t="s">
        <v>51</v>
      </c>
      <c r="K8" s="1"/>
      <c r="L8" s="1"/>
      <c r="M8" s="1"/>
      <c r="N8" s="1"/>
    </row>
    <row r="9" spans="1:14" ht="15.6">
      <c r="A9" s="1"/>
      <c r="B9" s="45"/>
      <c r="C9" s="24" t="s">
        <v>52</v>
      </c>
      <c r="D9" s="21">
        <f t="shared" ref="D9:D10" si="1">6*2</f>
        <v>12</v>
      </c>
      <c r="E9" s="21">
        <v>25</v>
      </c>
      <c r="F9" s="21"/>
      <c r="G9" s="21">
        <v>10.5</v>
      </c>
      <c r="H9" s="22">
        <f t="shared" si="0"/>
        <v>3150</v>
      </c>
      <c r="I9" s="23"/>
      <c r="J9" s="12" t="s">
        <v>53</v>
      </c>
      <c r="K9" s="1"/>
      <c r="L9" s="1"/>
      <c r="M9" s="1"/>
      <c r="N9" s="1"/>
    </row>
    <row r="10" spans="1:14" ht="15.6">
      <c r="A10" s="1"/>
      <c r="B10" s="53"/>
      <c r="C10" s="24" t="s">
        <v>54</v>
      </c>
      <c r="D10" s="21">
        <f t="shared" si="1"/>
        <v>12</v>
      </c>
      <c r="E10" s="21">
        <v>16</v>
      </c>
      <c r="F10" s="21"/>
      <c r="G10" s="21">
        <v>10.5</v>
      </c>
      <c r="H10" s="22">
        <f t="shared" si="0"/>
        <v>2016</v>
      </c>
      <c r="I10" s="23"/>
      <c r="J10" s="12" t="s">
        <v>55</v>
      </c>
      <c r="K10" s="1"/>
      <c r="L10" s="1"/>
      <c r="M10" s="1"/>
      <c r="N10" s="1"/>
    </row>
    <row r="11" spans="1:14" ht="15.6">
      <c r="A11" s="1"/>
      <c r="B11" s="53"/>
      <c r="C11" s="24" t="s">
        <v>56</v>
      </c>
      <c r="D11" s="21">
        <f>3*2</f>
        <v>6</v>
      </c>
      <c r="E11" s="21">
        <v>25</v>
      </c>
      <c r="F11" s="21"/>
      <c r="G11" s="21">
        <v>16</v>
      </c>
      <c r="H11" s="22">
        <f t="shared" si="0"/>
        <v>2400</v>
      </c>
      <c r="I11" s="23"/>
      <c r="J11" s="12" t="s">
        <v>57</v>
      </c>
      <c r="K11" s="1"/>
      <c r="L11" s="1"/>
      <c r="M11" s="1"/>
      <c r="N11" s="1"/>
    </row>
    <row r="12" spans="1:14" ht="15.6">
      <c r="A12" s="1"/>
      <c r="B12" s="53"/>
      <c r="C12" s="46" t="s">
        <v>58</v>
      </c>
      <c r="D12" s="21">
        <v>2</v>
      </c>
      <c r="E12" s="21">
        <v>78</v>
      </c>
      <c r="F12" s="21"/>
      <c r="G12" s="21">
        <v>9</v>
      </c>
      <c r="H12" s="22">
        <f t="shared" si="0"/>
        <v>1404</v>
      </c>
      <c r="I12" s="23"/>
      <c r="J12" s="12"/>
      <c r="K12" s="1"/>
      <c r="L12" s="1"/>
      <c r="M12" s="1"/>
      <c r="N12" s="1"/>
    </row>
    <row r="13" spans="1:14" ht="15.6">
      <c r="A13" s="1"/>
      <c r="B13" s="53"/>
      <c r="C13" s="46"/>
      <c r="D13" s="21"/>
      <c r="E13" s="21"/>
      <c r="F13" s="21"/>
      <c r="G13" s="21"/>
      <c r="H13" s="22" t="str">
        <f t="shared" si="0"/>
        <v/>
      </c>
      <c r="I13" s="23"/>
      <c r="J13" s="12" t="s">
        <v>59</v>
      </c>
      <c r="K13" s="1"/>
      <c r="L13" s="1"/>
      <c r="M13" s="1"/>
      <c r="N13" s="1"/>
    </row>
    <row r="14" spans="1:14" ht="15.6">
      <c r="A14" s="1"/>
      <c r="B14" s="53"/>
      <c r="C14" s="24" t="s">
        <v>60</v>
      </c>
      <c r="D14" s="21">
        <v>2</v>
      </c>
      <c r="E14" s="21">
        <v>82</v>
      </c>
      <c r="F14" s="21"/>
      <c r="G14" s="21">
        <v>11</v>
      </c>
      <c r="H14" s="22">
        <f t="shared" si="0"/>
        <v>1804</v>
      </c>
      <c r="I14" s="23"/>
      <c r="J14" s="12" t="s">
        <v>61</v>
      </c>
      <c r="K14" s="1"/>
      <c r="L14" s="1"/>
      <c r="M14" s="1"/>
      <c r="N14" s="1"/>
    </row>
    <row r="15" spans="1:14" ht="15.6">
      <c r="A15" s="1"/>
      <c r="B15" s="53"/>
      <c r="C15" s="24" t="s">
        <v>62</v>
      </c>
      <c r="D15" s="21">
        <v>2</v>
      </c>
      <c r="E15" s="21">
        <v>82</v>
      </c>
      <c r="F15" s="21"/>
      <c r="G15" s="21">
        <v>11</v>
      </c>
      <c r="H15" s="22">
        <f t="shared" si="0"/>
        <v>1804</v>
      </c>
      <c r="I15" s="23"/>
      <c r="J15" s="12" t="s">
        <v>63</v>
      </c>
      <c r="K15" s="1"/>
      <c r="L15" s="1"/>
      <c r="M15" s="1"/>
      <c r="N15" s="1"/>
    </row>
    <row r="16" spans="1:14" ht="15.6">
      <c r="A16" s="1"/>
      <c r="B16" s="53"/>
      <c r="C16" s="46" t="s">
        <v>64</v>
      </c>
      <c r="D16" s="21"/>
      <c r="E16" s="21"/>
      <c r="F16" s="21"/>
      <c r="G16" s="21"/>
      <c r="H16" s="22" t="str">
        <f t="shared" si="0"/>
        <v/>
      </c>
      <c r="I16" s="23"/>
      <c r="J16" s="12" t="s">
        <v>41</v>
      </c>
      <c r="K16" s="1"/>
      <c r="L16" s="1"/>
      <c r="M16" s="1"/>
      <c r="N16" s="1"/>
    </row>
    <row r="17" spans="1:14" ht="15.6">
      <c r="A17" s="1"/>
      <c r="B17" s="45"/>
      <c r="C17" s="24" t="s">
        <v>65</v>
      </c>
      <c r="D17" s="21"/>
      <c r="E17" s="21"/>
      <c r="F17" s="21"/>
      <c r="G17" s="21"/>
      <c r="H17" s="22" t="str">
        <f t="shared" si="0"/>
        <v/>
      </c>
      <c r="I17" s="23"/>
      <c r="J17" s="54" t="s">
        <v>66</v>
      </c>
      <c r="K17" s="1"/>
      <c r="L17" s="1"/>
      <c r="M17" s="1"/>
      <c r="N17" s="1"/>
    </row>
    <row r="18" spans="1:14" ht="15.6">
      <c r="A18" s="1"/>
      <c r="B18" s="45"/>
      <c r="C18" s="24"/>
      <c r="D18" s="21"/>
      <c r="E18" s="21"/>
      <c r="F18" s="21"/>
      <c r="G18" s="21"/>
      <c r="H18" s="22" t="str">
        <f t="shared" si="0"/>
        <v/>
      </c>
      <c r="I18" s="23"/>
      <c r="J18" s="1"/>
      <c r="K18" s="1"/>
      <c r="L18" s="1"/>
      <c r="M18" s="1"/>
      <c r="N18" s="1"/>
    </row>
    <row r="19" spans="1:14" ht="15.6">
      <c r="A19" s="1"/>
      <c r="B19" s="47"/>
      <c r="C19" s="46" t="s">
        <v>67</v>
      </c>
      <c r="D19" s="21">
        <f>10*2</f>
        <v>20</v>
      </c>
      <c r="E19" s="21">
        <f>1.125+1.125+0.75+0.75</f>
        <v>3.75</v>
      </c>
      <c r="F19" s="21"/>
      <c r="G19" s="21">
        <v>11</v>
      </c>
      <c r="H19" s="22">
        <f t="shared" si="0"/>
        <v>825</v>
      </c>
      <c r="I19" s="23"/>
      <c r="J19" s="55"/>
      <c r="K19" s="1"/>
      <c r="L19" s="1"/>
      <c r="M19" s="1"/>
      <c r="N19" s="1"/>
    </row>
    <row r="20" spans="1:14" ht="15.6">
      <c r="A20" s="1"/>
      <c r="B20" s="47"/>
      <c r="C20" s="46"/>
      <c r="D20" s="21"/>
      <c r="E20" s="21"/>
      <c r="F20" s="21"/>
      <c r="G20" s="21"/>
      <c r="H20" s="22" t="str">
        <f t="shared" si="0"/>
        <v/>
      </c>
      <c r="I20" s="23"/>
      <c r="J20" s="1"/>
      <c r="K20" s="56"/>
      <c r="L20" s="1"/>
      <c r="M20" s="1"/>
      <c r="N20" s="1"/>
    </row>
    <row r="21" spans="1:14" ht="15.6">
      <c r="A21" s="1"/>
      <c r="B21" s="47"/>
      <c r="C21" s="46"/>
      <c r="D21" s="21"/>
      <c r="E21" s="21"/>
      <c r="F21" s="21"/>
      <c r="G21" s="21"/>
      <c r="H21" s="22" t="str">
        <f t="shared" si="0"/>
        <v/>
      </c>
      <c r="I21" s="23"/>
      <c r="J21" s="1"/>
      <c r="K21" s="1"/>
      <c r="L21" s="1"/>
      <c r="M21" s="1"/>
      <c r="N21" s="1"/>
    </row>
    <row r="22" spans="1:14" ht="15.6">
      <c r="A22" s="1"/>
      <c r="B22" s="47"/>
      <c r="C22" s="46"/>
      <c r="D22" s="21"/>
      <c r="E22" s="21"/>
      <c r="F22" s="21"/>
      <c r="G22" s="21"/>
      <c r="H22" s="17" t="str">
        <f t="shared" si="0"/>
        <v/>
      </c>
      <c r="I22" s="23"/>
      <c r="J22" s="1"/>
      <c r="K22" s="1"/>
      <c r="L22" s="1"/>
      <c r="M22" s="1"/>
      <c r="N22" s="1"/>
    </row>
    <row r="23" spans="1:14" ht="15.6">
      <c r="A23" s="1"/>
      <c r="B23" s="47"/>
      <c r="C23" s="46"/>
      <c r="D23" s="21"/>
      <c r="E23" s="21"/>
      <c r="F23" s="21"/>
      <c r="G23" s="21"/>
      <c r="H23" s="17" t="str">
        <f t="shared" si="0"/>
        <v/>
      </c>
      <c r="I23" s="23"/>
      <c r="J23" s="1"/>
      <c r="K23" s="1"/>
      <c r="L23" s="1"/>
      <c r="M23" s="1"/>
      <c r="N23" s="1"/>
    </row>
    <row r="24" spans="1:14" ht="15.6">
      <c r="A24" s="1"/>
      <c r="B24" s="47"/>
      <c r="C24" s="46"/>
      <c r="D24" s="21"/>
      <c r="E24" s="21"/>
      <c r="F24" s="21"/>
      <c r="G24" s="21"/>
      <c r="H24" s="17" t="str">
        <f t="shared" si="0"/>
        <v/>
      </c>
      <c r="I24" s="23"/>
      <c r="J24" s="1"/>
      <c r="K24" s="1"/>
      <c r="L24" s="1"/>
      <c r="M24" s="1"/>
      <c r="N24" s="1"/>
    </row>
    <row r="25" spans="1:14" ht="15.6">
      <c r="A25" s="1"/>
      <c r="B25" s="47"/>
      <c r="C25" s="16"/>
      <c r="D25" s="21"/>
      <c r="E25" s="21"/>
      <c r="F25" s="21"/>
      <c r="G25" s="21"/>
      <c r="H25" s="22" t="str">
        <f t="shared" si="0"/>
        <v/>
      </c>
      <c r="I25" s="23"/>
      <c r="J25" s="1"/>
      <c r="K25" s="1"/>
      <c r="L25" s="1"/>
      <c r="M25" s="1"/>
      <c r="N25" s="1"/>
    </row>
    <row r="26" spans="1:14" ht="15.6">
      <c r="A26" s="1"/>
      <c r="B26" s="47"/>
      <c r="C26" s="16"/>
      <c r="D26" s="21"/>
      <c r="E26" s="21"/>
      <c r="F26" s="21"/>
      <c r="G26" s="21"/>
      <c r="H26" s="22" t="str">
        <f t="shared" si="0"/>
        <v/>
      </c>
      <c r="I26" s="23"/>
      <c r="J26" s="1"/>
      <c r="K26" s="1"/>
      <c r="L26" s="1"/>
      <c r="M26" s="1"/>
      <c r="N26" s="1"/>
    </row>
    <row r="27" spans="1:14" ht="15.6">
      <c r="A27" s="1"/>
      <c r="B27" s="25"/>
      <c r="C27" s="26"/>
      <c r="D27" s="26"/>
      <c r="E27" s="27"/>
      <c r="F27" s="348" t="s">
        <v>68</v>
      </c>
      <c r="G27" s="325"/>
      <c r="H27" s="28">
        <f>IF(SUM(H7:H26)=0,"",SUM(H7:H26))</f>
        <v>13403</v>
      </c>
      <c r="I27" s="29" t="str">
        <f>IF(I6="1%steel","cft",IF(I6="1.5%steel","cft",IF(I6="2%steel","cft",I6)))</f>
        <v>sft</v>
      </c>
      <c r="J27" s="1"/>
      <c r="K27" s="1"/>
      <c r="L27" s="1"/>
      <c r="M27" s="1"/>
      <c r="N27" s="1"/>
    </row>
    <row r="28" spans="1:14" ht="15.6">
      <c r="A28" s="1"/>
      <c r="B28" s="1"/>
      <c r="C28" s="1"/>
      <c r="D28" s="1"/>
      <c r="E28" s="1"/>
      <c r="F28" s="349" t="s">
        <v>69</v>
      </c>
      <c r="G28" s="350"/>
      <c r="H28" s="30">
        <v>0</v>
      </c>
      <c r="I28" s="31" t="str">
        <f>I27</f>
        <v>sft</v>
      </c>
      <c r="J28" s="1"/>
      <c r="K28" s="1"/>
      <c r="L28" s="1"/>
      <c r="M28" s="1"/>
      <c r="N28" s="1"/>
    </row>
    <row r="29" spans="1:14" ht="15.6">
      <c r="A29" s="1"/>
      <c r="B29" s="1"/>
      <c r="C29" s="1"/>
      <c r="D29" s="1"/>
      <c r="E29" s="1"/>
      <c r="F29" s="348" t="s">
        <v>70</v>
      </c>
      <c r="G29" s="325"/>
      <c r="H29" s="28">
        <f>H28+H27</f>
        <v>13403</v>
      </c>
      <c r="I29" s="29" t="str">
        <f>I27</f>
        <v>sft</v>
      </c>
      <c r="J29" s="1"/>
      <c r="K29" s="1"/>
      <c r="L29" s="1"/>
      <c r="M29" s="1"/>
      <c r="N29" s="1"/>
    </row>
    <row r="30" spans="1:14" ht="15.6">
      <c r="A30" s="1"/>
      <c r="B30" s="1"/>
      <c r="C30" s="1"/>
      <c r="D30" s="1"/>
      <c r="E30" s="1"/>
      <c r="F30" s="1"/>
      <c r="G30" s="1"/>
      <c r="H30" s="1"/>
      <c r="I30" s="1"/>
      <c r="J30" s="1"/>
      <c r="K30" s="1"/>
      <c r="L30" s="1"/>
      <c r="M30" s="1"/>
      <c r="N30" s="1"/>
    </row>
    <row r="31" spans="1:14" ht="15.6">
      <c r="A31" s="1"/>
      <c r="B31" s="1"/>
      <c r="C31" s="1"/>
      <c r="D31" s="1"/>
      <c r="E31" s="1"/>
      <c r="F31" s="1"/>
      <c r="G31" s="1"/>
      <c r="H31" s="1"/>
      <c r="I31" s="1"/>
      <c r="J31" s="1"/>
      <c r="K31" s="1"/>
      <c r="L31" s="1"/>
      <c r="M31" s="1"/>
      <c r="N31" s="1"/>
    </row>
    <row r="32" spans="1:14" ht="15.6">
      <c r="A32" s="1"/>
      <c r="B32" s="1"/>
      <c r="C32" s="1"/>
      <c r="D32" s="1"/>
      <c r="E32" s="1"/>
      <c r="F32" s="1"/>
      <c r="G32" s="1"/>
      <c r="H32" s="1"/>
      <c r="I32" s="1"/>
      <c r="J32" s="1"/>
      <c r="K32" s="1"/>
      <c r="L32" s="1"/>
      <c r="M32" s="1"/>
      <c r="N32" s="1"/>
    </row>
    <row r="33" spans="1:14" ht="15.6">
      <c r="A33" s="1"/>
      <c r="B33" s="1"/>
      <c r="C33" s="1"/>
      <c r="D33" s="1"/>
      <c r="E33" s="1"/>
      <c r="F33" s="1"/>
      <c r="G33" s="1"/>
      <c r="H33" s="1"/>
      <c r="I33" s="1"/>
      <c r="J33" s="1"/>
      <c r="K33" s="1"/>
      <c r="L33" s="1"/>
      <c r="M33" s="1"/>
      <c r="N33" s="1"/>
    </row>
    <row r="34" spans="1:14" ht="27.75" customHeight="1">
      <c r="A34" s="1"/>
      <c r="B34" s="51" t="s">
        <v>46</v>
      </c>
      <c r="C34" s="8" t="s">
        <v>47</v>
      </c>
      <c r="D34" s="52"/>
      <c r="E34" s="52"/>
      <c r="F34" s="52"/>
      <c r="G34" s="10"/>
      <c r="H34" s="52"/>
      <c r="I34" s="11" t="s">
        <v>71</v>
      </c>
      <c r="J34" s="12" t="s">
        <v>49</v>
      </c>
      <c r="K34" s="1"/>
      <c r="L34" s="1"/>
      <c r="M34" s="1"/>
      <c r="N34" s="1"/>
    </row>
    <row r="35" spans="1:14" ht="156">
      <c r="A35" s="1"/>
      <c r="B35" s="44">
        <f>B7+1</f>
        <v>2</v>
      </c>
      <c r="C35" s="14" t="str">
        <f>'03-B.O.Q CIVIL WORK'!D9</f>
        <v>ELECTRICAL POINTS DISMANTLING
Dismantling of light, fan, and call bell points, including removal of casing, capping, wiring, and accessories.
All dismantled materials shall be duly recorded and handed over to the School Authority through an approved Asset Transfer Form for proper documentation. The Contractor shall not reuse, dispose of, or otherwise utilize any dismantled materials without prior written approval of the Engineer, complete in all respects in accordance with the Contract and specifications..</v>
      </c>
      <c r="D35" s="15"/>
      <c r="E35" s="15"/>
      <c r="F35" s="16"/>
      <c r="G35" s="15"/>
      <c r="H35" s="17" t="str">
        <f t="shared" ref="H35:H47" si="2">IF(PRODUCT(D35,E35,F35,G35,I35)=0,"",PRODUCT(D35,E35,F35,G35,I35))</f>
        <v/>
      </c>
      <c r="I35" s="18"/>
      <c r="J35" s="12" t="s">
        <v>50</v>
      </c>
      <c r="K35" s="1"/>
      <c r="L35" s="1"/>
      <c r="M35" s="1"/>
      <c r="N35" s="1"/>
    </row>
    <row r="36" spans="1:14" ht="15.6">
      <c r="A36" s="1"/>
      <c r="B36" s="45"/>
      <c r="C36" s="20"/>
      <c r="D36" s="21"/>
      <c r="E36" s="21"/>
      <c r="F36" s="21"/>
      <c r="G36" s="21"/>
      <c r="H36" s="22" t="str">
        <f t="shared" si="2"/>
        <v/>
      </c>
      <c r="I36" s="23"/>
      <c r="J36" s="12" t="s">
        <v>51</v>
      </c>
      <c r="K36" s="1"/>
      <c r="L36" s="1"/>
      <c r="M36" s="1"/>
      <c r="N36" s="1"/>
    </row>
    <row r="37" spans="1:14" ht="15.6">
      <c r="A37" s="1"/>
      <c r="B37" s="57" t="s">
        <v>72</v>
      </c>
      <c r="C37" s="58" t="s">
        <v>73</v>
      </c>
      <c r="D37" s="59">
        <v>24</v>
      </c>
      <c r="E37" s="21"/>
      <c r="F37" s="21"/>
      <c r="G37" s="21"/>
      <c r="H37" s="22">
        <f t="shared" si="2"/>
        <v>24</v>
      </c>
      <c r="I37" s="23"/>
      <c r="J37" s="12" t="s">
        <v>53</v>
      </c>
      <c r="K37" s="1"/>
      <c r="L37" s="1"/>
      <c r="M37" s="1"/>
      <c r="N37" s="1"/>
    </row>
    <row r="38" spans="1:14" ht="15.6">
      <c r="A38" s="1"/>
      <c r="B38" s="57" t="s">
        <v>74</v>
      </c>
      <c r="C38" s="58" t="s">
        <v>75</v>
      </c>
      <c r="D38" s="59">
        <v>24</v>
      </c>
      <c r="E38" s="21"/>
      <c r="F38" s="21"/>
      <c r="G38" s="21"/>
      <c r="H38" s="22">
        <f t="shared" si="2"/>
        <v>24</v>
      </c>
      <c r="I38" s="23"/>
      <c r="J38" s="12" t="s">
        <v>55</v>
      </c>
      <c r="K38" s="1"/>
      <c r="L38" s="1"/>
      <c r="M38" s="1"/>
      <c r="N38" s="1"/>
    </row>
    <row r="39" spans="1:14" ht="15.6">
      <c r="A39" s="1"/>
      <c r="B39" s="57" t="s">
        <v>76</v>
      </c>
      <c r="C39" s="58" t="s">
        <v>77</v>
      </c>
      <c r="D39" s="59">
        <v>30</v>
      </c>
      <c r="E39" s="21"/>
      <c r="F39" s="21"/>
      <c r="G39" s="21"/>
      <c r="H39" s="22">
        <f t="shared" si="2"/>
        <v>30</v>
      </c>
      <c r="I39" s="23"/>
      <c r="J39" s="12" t="s">
        <v>57</v>
      </c>
      <c r="K39" s="1"/>
      <c r="L39" s="1"/>
      <c r="M39" s="1"/>
      <c r="N39" s="1"/>
    </row>
    <row r="40" spans="1:14" ht="15.6">
      <c r="A40" s="1"/>
      <c r="B40" s="57" t="s">
        <v>78</v>
      </c>
      <c r="C40" s="58" t="s">
        <v>79</v>
      </c>
      <c r="D40" s="59">
        <v>3</v>
      </c>
      <c r="E40" s="21"/>
      <c r="F40" s="21"/>
      <c r="G40" s="21"/>
      <c r="H40" s="22">
        <f t="shared" si="2"/>
        <v>3</v>
      </c>
      <c r="I40" s="23"/>
      <c r="J40" s="12" t="s">
        <v>59</v>
      </c>
      <c r="K40" s="1"/>
      <c r="L40" s="1"/>
      <c r="M40" s="1"/>
      <c r="N40" s="1"/>
    </row>
    <row r="41" spans="1:14" ht="15.6">
      <c r="A41" s="1"/>
      <c r="B41" s="60"/>
      <c r="C41" s="14"/>
      <c r="D41" s="21"/>
      <c r="E41" s="21"/>
      <c r="F41" s="21"/>
      <c r="G41" s="21"/>
      <c r="H41" s="22" t="str">
        <f t="shared" si="2"/>
        <v/>
      </c>
      <c r="I41" s="23"/>
      <c r="J41" s="12" t="s">
        <v>61</v>
      </c>
      <c r="K41" s="1"/>
      <c r="L41" s="1"/>
      <c r="M41" s="1"/>
      <c r="N41" s="1"/>
    </row>
    <row r="42" spans="1:14" ht="15.6">
      <c r="A42" s="1"/>
      <c r="B42" s="47"/>
      <c r="C42" s="46"/>
      <c r="D42" s="21"/>
      <c r="E42" s="21"/>
      <c r="F42" s="21"/>
      <c r="G42" s="21"/>
      <c r="H42" s="22" t="str">
        <f t="shared" si="2"/>
        <v/>
      </c>
      <c r="I42" s="23"/>
      <c r="J42" s="12" t="s">
        <v>63</v>
      </c>
      <c r="K42" s="1"/>
      <c r="L42" s="1"/>
      <c r="M42" s="1"/>
      <c r="N42" s="1"/>
    </row>
    <row r="43" spans="1:14" ht="15.6">
      <c r="A43" s="1"/>
      <c r="B43" s="47"/>
      <c r="C43" s="46"/>
      <c r="D43" s="21"/>
      <c r="E43" s="21"/>
      <c r="F43" s="21"/>
      <c r="G43" s="21"/>
      <c r="H43" s="22" t="str">
        <f t="shared" si="2"/>
        <v/>
      </c>
      <c r="I43" s="23"/>
      <c r="J43" s="12" t="s">
        <v>41</v>
      </c>
      <c r="K43" s="1"/>
      <c r="L43" s="1"/>
      <c r="M43" s="1"/>
      <c r="N43" s="1"/>
    </row>
    <row r="44" spans="1:14" ht="15.6">
      <c r="A44" s="1"/>
      <c r="B44" s="47"/>
      <c r="C44" s="46"/>
      <c r="D44" s="21"/>
      <c r="E44" s="21"/>
      <c r="F44" s="21"/>
      <c r="G44" s="21"/>
      <c r="H44" s="22" t="str">
        <f t="shared" si="2"/>
        <v/>
      </c>
      <c r="I44" s="23"/>
      <c r="J44" s="1"/>
      <c r="K44" s="1"/>
      <c r="L44" s="1"/>
      <c r="M44" s="1"/>
      <c r="N44" s="1"/>
    </row>
    <row r="45" spans="1:14" ht="15.6">
      <c r="A45" s="1"/>
      <c r="B45" s="47"/>
      <c r="C45" s="46"/>
      <c r="D45" s="21"/>
      <c r="E45" s="21"/>
      <c r="F45" s="21"/>
      <c r="G45" s="21"/>
      <c r="H45" s="22" t="str">
        <f t="shared" si="2"/>
        <v/>
      </c>
      <c r="I45" s="23"/>
      <c r="J45" s="1"/>
      <c r="K45" s="1"/>
      <c r="L45" s="1"/>
      <c r="M45" s="1"/>
      <c r="N45" s="1"/>
    </row>
    <row r="46" spans="1:14" ht="15.6">
      <c r="A46" s="1"/>
      <c r="B46" s="47"/>
      <c r="C46" s="16"/>
      <c r="D46" s="21"/>
      <c r="E46" s="21"/>
      <c r="F46" s="21"/>
      <c r="G46" s="21"/>
      <c r="H46" s="22" t="str">
        <f t="shared" si="2"/>
        <v/>
      </c>
      <c r="I46" s="23"/>
      <c r="J46" s="1"/>
      <c r="K46" s="1"/>
      <c r="L46" s="1"/>
      <c r="M46" s="1"/>
      <c r="N46" s="1"/>
    </row>
    <row r="47" spans="1:14" ht="15.6">
      <c r="A47" s="1"/>
      <c r="B47" s="47"/>
      <c r="C47" s="16"/>
      <c r="D47" s="21"/>
      <c r="E47" s="21"/>
      <c r="F47" s="21"/>
      <c r="G47" s="21"/>
      <c r="H47" s="22" t="str">
        <f t="shared" si="2"/>
        <v/>
      </c>
      <c r="I47" s="23"/>
      <c r="J47" s="1"/>
      <c r="K47" s="1"/>
      <c r="L47" s="1"/>
      <c r="M47" s="1"/>
      <c r="N47" s="1"/>
    </row>
    <row r="48" spans="1:14" ht="15.6">
      <c r="A48" s="1"/>
      <c r="B48" s="25"/>
      <c r="C48" s="26"/>
      <c r="D48" s="26"/>
      <c r="E48" s="27"/>
      <c r="F48" s="348" t="s">
        <v>68</v>
      </c>
      <c r="G48" s="325"/>
      <c r="H48" s="28">
        <f>IF(SUM(H35:H47)=0,"",SUM(H35:H47))</f>
        <v>81</v>
      </c>
      <c r="I48" s="29" t="str">
        <f>IF(I34="1%steel","cft",IF(I34="1.5%steel","cft",IF(I34="2%steel","cft",I34)))</f>
        <v>Point</v>
      </c>
      <c r="J48" s="1"/>
      <c r="K48" s="1"/>
      <c r="L48" s="1"/>
      <c r="M48" s="1"/>
      <c r="N48" s="1"/>
    </row>
    <row r="49" spans="1:14" ht="15.6">
      <c r="A49" s="1"/>
      <c r="B49" s="1"/>
      <c r="C49" s="1"/>
      <c r="D49" s="1"/>
      <c r="E49" s="1"/>
      <c r="F49" s="349" t="s">
        <v>69</v>
      </c>
      <c r="G49" s="350"/>
      <c r="H49" s="30">
        <v>0</v>
      </c>
      <c r="I49" s="31" t="str">
        <f>I48</f>
        <v>Point</v>
      </c>
      <c r="J49" s="1"/>
      <c r="K49" s="1"/>
      <c r="L49" s="1"/>
      <c r="M49" s="1"/>
      <c r="N49" s="1"/>
    </row>
    <row r="50" spans="1:14" ht="15.6">
      <c r="A50" s="1"/>
      <c r="B50" s="1"/>
      <c r="C50" s="1"/>
      <c r="D50" s="1"/>
      <c r="E50" s="1"/>
      <c r="F50" s="348" t="s">
        <v>70</v>
      </c>
      <c r="G50" s="325"/>
      <c r="H50" s="28">
        <f>H49+H48</f>
        <v>81</v>
      </c>
      <c r="I50" s="29" t="str">
        <f>I48</f>
        <v>Point</v>
      </c>
      <c r="J50" s="1"/>
      <c r="K50" s="1"/>
      <c r="L50" s="1"/>
      <c r="M50" s="1"/>
      <c r="N50" s="1"/>
    </row>
    <row r="51" spans="1:14" ht="15.6">
      <c r="A51" s="1"/>
      <c r="B51" s="1"/>
      <c r="C51" s="1"/>
      <c r="D51" s="1"/>
      <c r="E51" s="1"/>
      <c r="F51" s="1"/>
      <c r="G51" s="1"/>
      <c r="H51" s="1"/>
      <c r="I51" s="1"/>
      <c r="J51" s="1"/>
      <c r="K51" s="1"/>
      <c r="L51" s="1"/>
      <c r="M51" s="1"/>
      <c r="N51" s="1"/>
    </row>
    <row r="52" spans="1:14" ht="15.6">
      <c r="A52" s="1"/>
      <c r="B52" s="1"/>
      <c r="C52" s="1"/>
      <c r="D52" s="1"/>
      <c r="E52" s="1"/>
      <c r="F52" s="1"/>
      <c r="G52" s="1"/>
      <c r="H52" s="1"/>
      <c r="I52" s="1"/>
      <c r="J52" s="1"/>
      <c r="K52" s="1"/>
      <c r="L52" s="1"/>
      <c r="M52" s="1"/>
      <c r="N52" s="1"/>
    </row>
    <row r="53" spans="1:14" ht="25.5" customHeight="1">
      <c r="A53" s="1"/>
      <c r="B53" s="51" t="s">
        <v>46</v>
      </c>
      <c r="C53" s="8" t="s">
        <v>47</v>
      </c>
      <c r="D53" s="52"/>
      <c r="E53" s="52"/>
      <c r="F53" s="52"/>
      <c r="G53" s="10"/>
      <c r="H53" s="52"/>
      <c r="I53" s="11" t="s">
        <v>71</v>
      </c>
      <c r="J53" s="12" t="s">
        <v>49</v>
      </c>
      <c r="K53" s="1"/>
      <c r="L53" s="1"/>
      <c r="M53" s="1"/>
      <c r="N53" s="1"/>
    </row>
    <row r="54" spans="1:14" ht="171.6">
      <c r="A54" s="1"/>
      <c r="B54" s="44">
        <f>B35+1</f>
        <v>3</v>
      </c>
      <c r="C54" s="14" t="str">
        <f>'03-B.O.Q CIVIL WORK'!D10</f>
        <v>PLUG POINT DISMANTLING
Dismantling of plug points, including removal of fittings, wiring, and accessories, and making good damaged surfaces of building works, complete as per the Engineer’s instructions.
All dismantled materials shall be duly recorded and handed over to the School Authority through an approved Asset Transfer Form for proper documentation. The Contractor shall not reuse, dispose of, or otherwise utilize any dismantled materials without prior written approval of the Engineer, complete in all respects in accordance with the Contract and specifications..</v>
      </c>
      <c r="D54" s="15"/>
      <c r="E54" s="15"/>
      <c r="F54" s="16"/>
      <c r="G54" s="15"/>
      <c r="H54" s="17" t="str">
        <f t="shared" ref="H54:H63" si="3">IF(PRODUCT(D54,E54,F54,G54,I54)=0,"",PRODUCT(D54,E54,F54,G54,I54))</f>
        <v/>
      </c>
      <c r="I54" s="18"/>
      <c r="J54" s="12" t="s">
        <v>50</v>
      </c>
      <c r="K54" s="1"/>
      <c r="L54" s="1"/>
      <c r="M54" s="1"/>
      <c r="N54" s="1"/>
    </row>
    <row r="55" spans="1:14" ht="15.6">
      <c r="A55" s="1"/>
      <c r="B55" s="45"/>
      <c r="C55" s="20"/>
      <c r="D55" s="21"/>
      <c r="E55" s="21"/>
      <c r="F55" s="21"/>
      <c r="G55" s="21"/>
      <c r="H55" s="22" t="str">
        <f t="shared" si="3"/>
        <v/>
      </c>
      <c r="I55" s="23"/>
      <c r="J55" s="12" t="s">
        <v>51</v>
      </c>
      <c r="K55" s="1"/>
      <c r="L55" s="1"/>
      <c r="M55" s="1"/>
      <c r="N55" s="1"/>
    </row>
    <row r="56" spans="1:14" ht="15.6">
      <c r="A56" s="1"/>
      <c r="B56" s="57" t="s">
        <v>72</v>
      </c>
      <c r="C56" s="58" t="s">
        <v>80</v>
      </c>
      <c r="D56" s="59">
        <v>3</v>
      </c>
      <c r="E56" s="21"/>
      <c r="F56" s="21"/>
      <c r="G56" s="21"/>
      <c r="H56" s="22">
        <f t="shared" si="3"/>
        <v>3</v>
      </c>
      <c r="I56" s="23"/>
      <c r="J56" s="12" t="s">
        <v>53</v>
      </c>
      <c r="K56" s="1"/>
      <c r="L56" s="1"/>
      <c r="M56" s="1"/>
      <c r="N56" s="1"/>
    </row>
    <row r="57" spans="1:14" ht="15.6">
      <c r="A57" s="1"/>
      <c r="B57" s="47"/>
      <c r="C57" s="24"/>
      <c r="D57" s="21"/>
      <c r="E57" s="21"/>
      <c r="F57" s="21"/>
      <c r="G57" s="21"/>
      <c r="H57" s="22" t="str">
        <f t="shared" si="3"/>
        <v/>
      </c>
      <c r="I57" s="23"/>
      <c r="J57" s="12" t="s">
        <v>55</v>
      </c>
      <c r="K57" s="1"/>
      <c r="L57" s="1"/>
      <c r="M57" s="1"/>
      <c r="N57" s="1"/>
    </row>
    <row r="58" spans="1:14" ht="15.6">
      <c r="A58" s="1"/>
      <c r="B58" s="47"/>
      <c r="C58" s="24"/>
      <c r="D58" s="21"/>
      <c r="E58" s="21"/>
      <c r="F58" s="21"/>
      <c r="G58" s="21"/>
      <c r="H58" s="22" t="str">
        <f t="shared" si="3"/>
        <v/>
      </c>
      <c r="I58" s="23"/>
      <c r="J58" s="12" t="s">
        <v>57</v>
      </c>
      <c r="K58" s="1"/>
      <c r="L58" s="1"/>
      <c r="M58" s="1"/>
      <c r="N58" s="1"/>
    </row>
    <row r="59" spans="1:14" ht="15.6">
      <c r="A59" s="1"/>
      <c r="B59" s="47"/>
      <c r="C59" s="46"/>
      <c r="D59" s="21"/>
      <c r="E59" s="21"/>
      <c r="F59" s="21"/>
      <c r="G59" s="21"/>
      <c r="H59" s="22" t="str">
        <f t="shared" si="3"/>
        <v/>
      </c>
      <c r="I59" s="23"/>
      <c r="J59" s="12" t="s">
        <v>59</v>
      </c>
      <c r="K59" s="1"/>
      <c r="L59" s="1"/>
      <c r="M59" s="1"/>
      <c r="N59" s="1"/>
    </row>
    <row r="60" spans="1:14" ht="15.6">
      <c r="A60" s="1"/>
      <c r="B60" s="47"/>
      <c r="C60" s="46"/>
      <c r="D60" s="21"/>
      <c r="E60" s="21"/>
      <c r="F60" s="21"/>
      <c r="G60" s="21"/>
      <c r="H60" s="22" t="str">
        <f t="shared" si="3"/>
        <v/>
      </c>
      <c r="I60" s="23"/>
      <c r="J60" s="12" t="s">
        <v>61</v>
      </c>
      <c r="K60" s="1"/>
      <c r="L60" s="1"/>
      <c r="M60" s="1"/>
      <c r="N60" s="1"/>
    </row>
    <row r="61" spans="1:14" ht="15.6">
      <c r="A61" s="1"/>
      <c r="B61" s="47"/>
      <c r="C61" s="46"/>
      <c r="D61" s="21"/>
      <c r="E61" s="21"/>
      <c r="F61" s="21"/>
      <c r="G61" s="21"/>
      <c r="H61" s="22" t="str">
        <f t="shared" si="3"/>
        <v/>
      </c>
      <c r="I61" s="23"/>
      <c r="J61" s="1"/>
      <c r="K61" s="1"/>
      <c r="L61" s="1"/>
      <c r="M61" s="1"/>
      <c r="N61" s="1"/>
    </row>
    <row r="62" spans="1:14" ht="15.6">
      <c r="A62" s="1"/>
      <c r="B62" s="47"/>
      <c r="C62" s="16"/>
      <c r="D62" s="21"/>
      <c r="E62" s="21"/>
      <c r="F62" s="21"/>
      <c r="G62" s="21"/>
      <c r="H62" s="22" t="str">
        <f t="shared" si="3"/>
        <v/>
      </c>
      <c r="I62" s="23"/>
      <c r="J62" s="1"/>
      <c r="K62" s="1"/>
      <c r="L62" s="1"/>
      <c r="M62" s="1"/>
      <c r="N62" s="1"/>
    </row>
    <row r="63" spans="1:14" ht="15.6">
      <c r="A63" s="1"/>
      <c r="B63" s="47"/>
      <c r="C63" s="16"/>
      <c r="D63" s="21"/>
      <c r="E63" s="21"/>
      <c r="F63" s="21"/>
      <c r="G63" s="21"/>
      <c r="H63" s="22" t="str">
        <f t="shared" si="3"/>
        <v/>
      </c>
      <c r="I63" s="23"/>
      <c r="J63" s="1"/>
      <c r="K63" s="1"/>
      <c r="L63" s="1"/>
      <c r="M63" s="1"/>
      <c r="N63" s="1"/>
    </row>
    <row r="64" spans="1:14" ht="15.6">
      <c r="A64" s="1"/>
      <c r="B64" s="25"/>
      <c r="C64" s="26"/>
      <c r="D64" s="26"/>
      <c r="E64" s="27"/>
      <c r="F64" s="348" t="s">
        <v>68</v>
      </c>
      <c r="G64" s="325"/>
      <c r="H64" s="28">
        <f>IF(SUM(H54:H63)=0,"",SUM(H54:H63))</f>
        <v>3</v>
      </c>
      <c r="I64" s="29" t="str">
        <f>IF(I53="1%steel","cft",IF(I53="1.5%steel","cft",IF(I53="2%steel","cft",I53)))</f>
        <v>Point</v>
      </c>
      <c r="J64" s="1"/>
      <c r="K64" s="1"/>
      <c r="L64" s="1"/>
      <c r="M64" s="1"/>
      <c r="N64" s="1"/>
    </row>
    <row r="65" spans="1:14" ht="15.6">
      <c r="A65" s="1"/>
      <c r="B65" s="1"/>
      <c r="C65" s="1"/>
      <c r="D65" s="1"/>
      <c r="E65" s="1"/>
      <c r="F65" s="349" t="s">
        <v>69</v>
      </c>
      <c r="G65" s="350"/>
      <c r="H65" s="30">
        <v>0</v>
      </c>
      <c r="I65" s="31" t="str">
        <f>I64</f>
        <v>Point</v>
      </c>
      <c r="J65" s="1"/>
      <c r="K65" s="1"/>
      <c r="L65" s="1"/>
      <c r="M65" s="1"/>
      <c r="N65" s="1"/>
    </row>
    <row r="66" spans="1:14" ht="15.6">
      <c r="A66" s="1"/>
      <c r="B66" s="1"/>
      <c r="C66" s="1"/>
      <c r="D66" s="1"/>
      <c r="E66" s="1"/>
      <c r="F66" s="348" t="s">
        <v>70</v>
      </c>
      <c r="G66" s="325"/>
      <c r="H66" s="28">
        <f>H65+H64</f>
        <v>3</v>
      </c>
      <c r="I66" s="29" t="str">
        <f>I64</f>
        <v>Point</v>
      </c>
      <c r="J66" s="1"/>
      <c r="K66" s="1"/>
      <c r="L66" s="1"/>
      <c r="M66" s="1"/>
      <c r="N66" s="1"/>
    </row>
    <row r="67" spans="1:14" ht="15.6">
      <c r="A67" s="1"/>
      <c r="B67" s="1"/>
      <c r="C67" s="1"/>
      <c r="D67" s="1"/>
      <c r="E67" s="1"/>
      <c r="F67" s="1"/>
      <c r="G67" s="1"/>
      <c r="H67" s="1"/>
      <c r="I67" s="1"/>
      <c r="J67" s="1"/>
      <c r="K67" s="1"/>
      <c r="L67" s="1"/>
      <c r="M67" s="1"/>
      <c r="N67" s="1"/>
    </row>
    <row r="68" spans="1:14" ht="15.6">
      <c r="A68" s="1"/>
      <c r="B68" s="1"/>
      <c r="C68" s="1"/>
      <c r="D68" s="1"/>
      <c r="E68" s="1"/>
      <c r="F68" s="1"/>
      <c r="G68" s="1"/>
      <c r="H68" s="1"/>
      <c r="I68" s="1"/>
      <c r="J68" s="1"/>
      <c r="K68" s="1"/>
      <c r="L68" s="1"/>
      <c r="M68" s="1"/>
      <c r="N68" s="1"/>
    </row>
    <row r="69" spans="1:14" ht="24" customHeight="1">
      <c r="A69" s="1"/>
      <c r="B69" s="51" t="s">
        <v>46</v>
      </c>
      <c r="C69" s="8" t="s">
        <v>47</v>
      </c>
      <c r="D69" s="52"/>
      <c r="E69" s="52"/>
      <c r="F69" s="52"/>
      <c r="G69" s="10"/>
      <c r="H69" s="52"/>
      <c r="I69" s="11" t="s">
        <v>81</v>
      </c>
      <c r="J69" s="12" t="s">
        <v>49</v>
      </c>
      <c r="K69" s="1"/>
      <c r="L69" s="1"/>
      <c r="M69" s="1"/>
      <c r="N69" s="1"/>
    </row>
    <row r="70" spans="1:14" ht="171.6">
      <c r="A70" s="1"/>
      <c r="B70" s="44">
        <f>B54+1</f>
        <v>4</v>
      </c>
      <c r="C70" s="14" t="str">
        <f>'03-B.O.Q CIVIL WORK'!D11</f>
        <v>SURFACE CONDUIT / WIRING DISMANTLING
Dismantling of GI/MS conduit, flexible conduit, PVC pipes, Recessed in wall or surface wiring of all sizes, including removal of supports, fixtures, and accessories.
All dismantled materials shall be duly recorded and handed over to the School Authority through an approved Asset Transfer Form for proper documentation. The Contractor shall not reuse, dispose of, or otherwise utilize any dismantled materials without prior written approval of the Engineer, complete in all respects in accordance with the Contract and specifications..</v>
      </c>
      <c r="D70" s="15"/>
      <c r="E70" s="15"/>
      <c r="F70" s="16"/>
      <c r="G70" s="15"/>
      <c r="H70" s="17" t="str">
        <f t="shared" ref="H70:H82" si="4">IF(PRODUCT(D70,E70,F70,G70,I70)=0,"",PRODUCT(D70,E70,F70,G70,I70))</f>
        <v/>
      </c>
      <c r="I70" s="18"/>
      <c r="J70" s="12" t="s">
        <v>50</v>
      </c>
      <c r="K70" s="1"/>
      <c r="L70" s="1"/>
      <c r="M70" s="1"/>
      <c r="N70" s="1"/>
    </row>
    <row r="71" spans="1:14" ht="15.6">
      <c r="A71" s="1"/>
      <c r="B71" s="45"/>
      <c r="C71" s="20"/>
      <c r="D71" s="21"/>
      <c r="E71" s="21"/>
      <c r="F71" s="21"/>
      <c r="G71" s="21"/>
      <c r="H71" s="22" t="str">
        <f t="shared" si="4"/>
        <v/>
      </c>
      <c r="I71" s="23"/>
      <c r="J71" s="12" t="s">
        <v>51</v>
      </c>
      <c r="K71" s="1"/>
      <c r="L71" s="1"/>
      <c r="M71" s="1"/>
      <c r="N71" s="1"/>
    </row>
    <row r="72" spans="1:14" ht="15.6">
      <c r="A72" s="1"/>
      <c r="B72" s="57" t="s">
        <v>72</v>
      </c>
      <c r="C72" s="58" t="s">
        <v>73</v>
      </c>
      <c r="D72" s="59">
        <v>24</v>
      </c>
      <c r="E72" s="59">
        <f>8+8</f>
        <v>16</v>
      </c>
      <c r="F72" s="21"/>
      <c r="G72" s="21"/>
      <c r="H72" s="22">
        <f t="shared" si="4"/>
        <v>384</v>
      </c>
      <c r="I72" s="23"/>
      <c r="J72" s="12" t="s">
        <v>53</v>
      </c>
      <c r="K72" s="1"/>
      <c r="L72" s="1"/>
      <c r="M72" s="1"/>
      <c r="N72" s="1"/>
    </row>
    <row r="73" spans="1:14" ht="15.6">
      <c r="A73" s="1"/>
      <c r="B73" s="57" t="s">
        <v>74</v>
      </c>
      <c r="C73" s="58" t="s">
        <v>75</v>
      </c>
      <c r="D73" s="59">
        <v>24</v>
      </c>
      <c r="E73" s="59">
        <v>16</v>
      </c>
      <c r="F73" s="21"/>
      <c r="G73" s="21"/>
      <c r="H73" s="22">
        <f t="shared" si="4"/>
        <v>384</v>
      </c>
      <c r="I73" s="23"/>
      <c r="J73" s="12" t="s">
        <v>55</v>
      </c>
      <c r="K73" s="1"/>
      <c r="L73" s="1"/>
      <c r="M73" s="1"/>
      <c r="N73" s="1"/>
    </row>
    <row r="74" spans="1:14" ht="15.6">
      <c r="A74" s="1"/>
      <c r="B74" s="57" t="s">
        <v>76</v>
      </c>
      <c r="C74" s="58" t="s">
        <v>77</v>
      </c>
      <c r="D74" s="59">
        <v>6</v>
      </c>
      <c r="E74" s="59">
        <v>7</v>
      </c>
      <c r="F74" s="21"/>
      <c r="G74" s="21"/>
      <c r="H74" s="22">
        <f t="shared" si="4"/>
        <v>42</v>
      </c>
      <c r="I74" s="23"/>
      <c r="J74" s="12" t="s">
        <v>57</v>
      </c>
      <c r="K74" s="1"/>
      <c r="L74" s="1"/>
      <c r="M74" s="1"/>
      <c r="N74" s="1"/>
    </row>
    <row r="75" spans="1:14" ht="15.6">
      <c r="A75" s="1"/>
      <c r="B75" s="57" t="s">
        <v>78</v>
      </c>
      <c r="C75" s="58" t="s">
        <v>79</v>
      </c>
      <c r="D75" s="59">
        <v>3</v>
      </c>
      <c r="E75" s="59">
        <v>7</v>
      </c>
      <c r="F75" s="21"/>
      <c r="G75" s="21"/>
      <c r="H75" s="22">
        <f t="shared" si="4"/>
        <v>21</v>
      </c>
      <c r="I75" s="23"/>
      <c r="J75" s="12" t="s">
        <v>59</v>
      </c>
      <c r="K75" s="1"/>
      <c r="L75" s="1"/>
      <c r="M75" s="1"/>
      <c r="N75" s="1"/>
    </row>
    <row r="76" spans="1:14" ht="15.6">
      <c r="A76" s="1"/>
      <c r="B76" s="47"/>
      <c r="C76" s="46"/>
      <c r="D76" s="21"/>
      <c r="E76" s="21"/>
      <c r="F76" s="21"/>
      <c r="G76" s="21"/>
      <c r="H76" s="22" t="str">
        <f t="shared" si="4"/>
        <v/>
      </c>
      <c r="I76" s="23"/>
      <c r="J76" s="12" t="s">
        <v>61</v>
      </c>
      <c r="K76" s="1"/>
      <c r="L76" s="1"/>
      <c r="M76" s="1"/>
      <c r="N76" s="1"/>
    </row>
    <row r="77" spans="1:14" ht="15.6">
      <c r="A77" s="1"/>
      <c r="B77" s="47"/>
      <c r="C77" s="46"/>
      <c r="D77" s="21"/>
      <c r="E77" s="21"/>
      <c r="F77" s="21"/>
      <c r="G77" s="21"/>
      <c r="H77" s="22" t="str">
        <f t="shared" si="4"/>
        <v/>
      </c>
      <c r="I77" s="23"/>
      <c r="J77" s="12" t="s">
        <v>63</v>
      </c>
      <c r="K77" s="1"/>
      <c r="L77" s="1"/>
      <c r="M77" s="1"/>
      <c r="N77" s="1"/>
    </row>
    <row r="78" spans="1:14" ht="15.6">
      <c r="A78" s="1"/>
      <c r="B78" s="47"/>
      <c r="C78" s="46"/>
      <c r="D78" s="21"/>
      <c r="E78" s="21"/>
      <c r="F78" s="21"/>
      <c r="G78" s="21"/>
      <c r="H78" s="22" t="str">
        <f t="shared" si="4"/>
        <v/>
      </c>
      <c r="I78" s="23"/>
      <c r="J78" s="12" t="s">
        <v>41</v>
      </c>
      <c r="K78" s="1"/>
      <c r="L78" s="1"/>
      <c r="M78" s="1"/>
      <c r="N78" s="1"/>
    </row>
    <row r="79" spans="1:14" ht="15.6">
      <c r="A79" s="1"/>
      <c r="B79" s="47"/>
      <c r="C79" s="16"/>
      <c r="D79" s="21"/>
      <c r="E79" s="21"/>
      <c r="F79" s="21"/>
      <c r="G79" s="21"/>
      <c r="H79" s="22" t="str">
        <f t="shared" si="4"/>
        <v/>
      </c>
      <c r="I79" s="23"/>
      <c r="J79" s="54" t="s">
        <v>66</v>
      </c>
      <c r="K79" s="1"/>
      <c r="L79" s="1"/>
      <c r="M79" s="1"/>
      <c r="N79" s="1"/>
    </row>
    <row r="80" spans="1:14" ht="15.6">
      <c r="A80" s="1"/>
      <c r="B80" s="47"/>
      <c r="C80" s="46"/>
      <c r="D80" s="21"/>
      <c r="E80" s="21"/>
      <c r="F80" s="21"/>
      <c r="G80" s="21"/>
      <c r="H80" s="22" t="str">
        <f t="shared" si="4"/>
        <v/>
      </c>
      <c r="I80" s="23"/>
      <c r="J80" s="1"/>
      <c r="K80" s="1"/>
      <c r="L80" s="1"/>
      <c r="M80" s="1"/>
      <c r="N80" s="1"/>
    </row>
    <row r="81" spans="1:14" ht="15.6">
      <c r="A81" s="1"/>
      <c r="B81" s="47"/>
      <c r="C81" s="16"/>
      <c r="D81" s="21"/>
      <c r="E81" s="21"/>
      <c r="F81" s="21"/>
      <c r="G81" s="21"/>
      <c r="H81" s="22" t="str">
        <f t="shared" si="4"/>
        <v/>
      </c>
      <c r="I81" s="23"/>
      <c r="J81" s="1"/>
      <c r="K81" s="1"/>
      <c r="L81" s="1"/>
      <c r="M81" s="1"/>
      <c r="N81" s="1"/>
    </row>
    <row r="82" spans="1:14" ht="15.6">
      <c r="A82" s="1"/>
      <c r="B82" s="47"/>
      <c r="C82" s="16"/>
      <c r="D82" s="21"/>
      <c r="E82" s="21"/>
      <c r="F82" s="21"/>
      <c r="G82" s="21"/>
      <c r="H82" s="22" t="str">
        <f t="shared" si="4"/>
        <v/>
      </c>
      <c r="I82" s="23"/>
      <c r="J82" s="1"/>
      <c r="K82" s="1"/>
      <c r="L82" s="1"/>
      <c r="M82" s="1"/>
      <c r="N82" s="1"/>
    </row>
    <row r="83" spans="1:14" ht="15.6">
      <c r="A83" s="1"/>
      <c r="B83" s="25"/>
      <c r="C83" s="26"/>
      <c r="D83" s="26"/>
      <c r="E83" s="27"/>
      <c r="F83" s="348" t="s">
        <v>68</v>
      </c>
      <c r="G83" s="325"/>
      <c r="H83" s="28">
        <f>IF(SUM(H70:H82)=0,"",SUM(H70:H82))</f>
        <v>831</v>
      </c>
      <c r="I83" s="29" t="str">
        <f>IF(I69="1%steel","cft",IF(I69="1.5%steel","cft",IF(I69="2%steel","cft",I69)))</f>
        <v>ft</v>
      </c>
      <c r="J83" s="1"/>
      <c r="K83" s="1"/>
      <c r="L83" s="1"/>
      <c r="M83" s="1"/>
      <c r="N83" s="1"/>
    </row>
    <row r="84" spans="1:14" ht="15.6">
      <c r="A84" s="1"/>
      <c r="B84" s="1"/>
      <c r="C84" s="1"/>
      <c r="D84" s="1"/>
      <c r="E84" s="1"/>
      <c r="F84" s="349" t="s">
        <v>69</v>
      </c>
      <c r="G84" s="350"/>
      <c r="H84" s="30">
        <v>0</v>
      </c>
      <c r="I84" s="31" t="str">
        <f>I83</f>
        <v>ft</v>
      </c>
      <c r="J84" s="1"/>
      <c r="K84" s="1"/>
      <c r="L84" s="1"/>
      <c r="M84" s="1"/>
      <c r="N84" s="1"/>
    </row>
    <row r="85" spans="1:14" ht="15.6">
      <c r="A85" s="1"/>
      <c r="B85" s="1"/>
      <c r="C85" s="1"/>
      <c r="D85" s="1"/>
      <c r="E85" s="1"/>
      <c r="F85" s="348" t="s">
        <v>70</v>
      </c>
      <c r="G85" s="325"/>
      <c r="H85" s="28">
        <f>H84+H83</f>
        <v>831</v>
      </c>
      <c r="I85" s="29" t="str">
        <f>I83</f>
        <v>ft</v>
      </c>
      <c r="J85" s="1"/>
      <c r="K85" s="1"/>
      <c r="L85" s="1"/>
      <c r="M85" s="1"/>
      <c r="N85" s="1"/>
    </row>
    <row r="86" spans="1:14" ht="15.6">
      <c r="A86" s="1"/>
      <c r="B86" s="1"/>
      <c r="C86" s="1"/>
      <c r="D86" s="1"/>
      <c r="E86" s="1"/>
      <c r="F86" s="1"/>
      <c r="G86" s="1"/>
      <c r="H86" s="1"/>
      <c r="I86" s="1"/>
      <c r="J86" s="1"/>
      <c r="K86" s="1"/>
      <c r="L86" s="1"/>
      <c r="M86" s="1"/>
      <c r="N86" s="1"/>
    </row>
    <row r="87" spans="1:14" ht="15.6">
      <c r="A87" s="1"/>
      <c r="B87" s="1"/>
      <c r="C87" s="1"/>
      <c r="D87" s="1"/>
      <c r="E87" s="1"/>
      <c r="F87" s="1"/>
      <c r="G87" s="1"/>
      <c r="H87" s="1"/>
      <c r="I87" s="1"/>
      <c r="J87" s="1"/>
      <c r="K87" s="1"/>
      <c r="L87" s="1"/>
      <c r="M87" s="1"/>
      <c r="N87" s="1"/>
    </row>
    <row r="88" spans="1:14" ht="15.6">
      <c r="A88" s="1"/>
      <c r="B88" s="1"/>
      <c r="C88" s="1"/>
      <c r="D88" s="1"/>
      <c r="E88" s="1"/>
      <c r="F88" s="1"/>
      <c r="G88" s="1"/>
      <c r="H88" s="1"/>
      <c r="I88" s="1"/>
      <c r="J88" s="1"/>
      <c r="K88" s="1"/>
      <c r="L88" s="1"/>
      <c r="M88" s="1"/>
      <c r="N88" s="1"/>
    </row>
    <row r="89" spans="1:14" ht="23.25" customHeight="1">
      <c r="A89" s="1"/>
      <c r="B89" s="51" t="s">
        <v>82</v>
      </c>
      <c r="C89" s="8" t="s">
        <v>20</v>
      </c>
      <c r="D89" s="52"/>
      <c r="E89" s="52"/>
      <c r="F89" s="52"/>
      <c r="G89" s="10"/>
      <c r="H89" s="52"/>
      <c r="I89" s="11" t="s">
        <v>83</v>
      </c>
      <c r="J89" s="12" t="s">
        <v>49</v>
      </c>
      <c r="K89" s="1"/>
      <c r="L89" s="1"/>
      <c r="M89" s="1"/>
      <c r="N89" s="1"/>
    </row>
    <row r="90" spans="1:14" ht="109.2">
      <c r="A90" s="1"/>
      <c r="B90" s="44">
        <f>B70+1</f>
        <v>5</v>
      </c>
      <c r="C90" s="14" t="str">
        <f>'03-B.O.Q CIVIL WORK'!D14</f>
        <v>EARTH EXCAVATION (GRAVEL/SHINGLE/SOFT/MEDIUM SOIL)
Excavation in gravel/shingle manual or mechanical for construction of all types of structures including open drains, sewerage pipelines, septic tanks, manholes, and retaining structures, comprising setting out, excavation to required lines and levels,  where required, dewatering as necessary, and complete in all respects in accordance with specifications and Engineer’s instructions.</v>
      </c>
      <c r="D90" s="15"/>
      <c r="E90" s="15"/>
      <c r="F90" s="16"/>
      <c r="G90" s="15"/>
      <c r="H90" s="17" t="str">
        <f t="shared" ref="H90:H96" si="5">IF(PRODUCT(D90,E90,F90,G90,I90)=0,"",PRODUCT(D90,E90,F90,G90,I90))</f>
        <v/>
      </c>
      <c r="I90" s="18"/>
      <c r="J90" s="12" t="s">
        <v>50</v>
      </c>
      <c r="K90" s="1"/>
      <c r="L90" s="1"/>
      <c r="M90" s="1"/>
      <c r="N90" s="1"/>
    </row>
    <row r="91" spans="1:14" ht="15.6">
      <c r="A91" s="1"/>
      <c r="B91" s="45"/>
      <c r="C91" s="20"/>
      <c r="D91" s="21"/>
      <c r="E91" s="21"/>
      <c r="F91" s="21"/>
      <c r="G91" s="21"/>
      <c r="H91" s="17" t="str">
        <f t="shared" si="5"/>
        <v/>
      </c>
      <c r="I91" s="23"/>
      <c r="J91" s="12" t="s">
        <v>51</v>
      </c>
      <c r="K91" s="1"/>
      <c r="L91" s="1"/>
      <c r="M91" s="1"/>
      <c r="N91" s="1"/>
    </row>
    <row r="92" spans="1:14" ht="15.6">
      <c r="A92" s="1"/>
      <c r="B92" s="45" t="s">
        <v>72</v>
      </c>
      <c r="C92" s="24" t="s">
        <v>84</v>
      </c>
      <c r="D92" s="21">
        <v>1</v>
      </c>
      <c r="E92" s="21">
        <v>82</v>
      </c>
      <c r="F92" s="21">
        <v>1</v>
      </c>
      <c r="G92" s="21">
        <v>5</v>
      </c>
      <c r="H92" s="22">
        <f t="shared" si="5"/>
        <v>410</v>
      </c>
      <c r="I92" s="61"/>
      <c r="J92" s="12" t="s">
        <v>53</v>
      </c>
      <c r="K92" s="1"/>
      <c r="L92" s="1"/>
      <c r="M92" s="1"/>
      <c r="N92" s="1"/>
    </row>
    <row r="93" spans="1:14" ht="15.6">
      <c r="A93" s="1"/>
      <c r="B93" s="47"/>
      <c r="C93" s="24" t="s">
        <v>85</v>
      </c>
      <c r="D93" s="21">
        <v>1</v>
      </c>
      <c r="E93" s="21">
        <v>31</v>
      </c>
      <c r="F93" s="21">
        <v>1</v>
      </c>
      <c r="G93" s="21">
        <v>5</v>
      </c>
      <c r="H93" s="22">
        <f t="shared" si="5"/>
        <v>155</v>
      </c>
      <c r="I93" s="61"/>
      <c r="J93" s="12" t="s">
        <v>55</v>
      </c>
      <c r="K93" s="1"/>
      <c r="L93" s="1"/>
      <c r="M93" s="1"/>
      <c r="N93" s="1"/>
    </row>
    <row r="94" spans="1:14" ht="15.6">
      <c r="A94" s="1"/>
      <c r="B94" s="47"/>
      <c r="C94" s="24"/>
      <c r="D94" s="21"/>
      <c r="E94" s="21"/>
      <c r="F94" s="21"/>
      <c r="G94" s="21"/>
      <c r="H94" s="22" t="str">
        <f t="shared" si="5"/>
        <v/>
      </c>
      <c r="I94" s="61"/>
      <c r="J94" s="12" t="s">
        <v>57</v>
      </c>
      <c r="K94" s="1"/>
      <c r="L94" s="1"/>
      <c r="M94" s="1"/>
      <c r="N94" s="1"/>
    </row>
    <row r="95" spans="1:14" ht="15.6">
      <c r="A95" s="1"/>
      <c r="B95" s="47"/>
      <c r="C95" s="24"/>
      <c r="D95" s="21"/>
      <c r="E95" s="21"/>
      <c r="F95" s="21"/>
      <c r="G95" s="21"/>
      <c r="H95" s="22" t="str">
        <f t="shared" si="5"/>
        <v/>
      </c>
      <c r="I95" s="61"/>
      <c r="J95" s="12" t="s">
        <v>59</v>
      </c>
      <c r="K95" s="1"/>
      <c r="L95" s="1"/>
      <c r="M95" s="1"/>
      <c r="N95" s="1"/>
    </row>
    <row r="96" spans="1:14" ht="15.6">
      <c r="A96" s="1"/>
      <c r="B96" s="47"/>
      <c r="C96" s="16"/>
      <c r="D96" s="21"/>
      <c r="E96" s="21"/>
      <c r="F96" s="21"/>
      <c r="G96" s="21"/>
      <c r="H96" s="22" t="str">
        <f t="shared" si="5"/>
        <v/>
      </c>
      <c r="I96" s="23"/>
      <c r="J96" s="1"/>
      <c r="K96" s="1"/>
      <c r="L96" s="1"/>
      <c r="M96" s="1"/>
      <c r="N96" s="1"/>
    </row>
    <row r="97" spans="1:14" ht="15.6">
      <c r="A97" s="1"/>
      <c r="B97" s="25"/>
      <c r="C97" s="26"/>
      <c r="D97" s="26"/>
      <c r="E97" s="27"/>
      <c r="F97" s="348" t="s">
        <v>68</v>
      </c>
      <c r="G97" s="325"/>
      <c r="H97" s="28">
        <f>IF(SUM(H90:H96)=0,"",SUM(H90:H96))</f>
        <v>565</v>
      </c>
      <c r="I97" s="29" t="str">
        <f>IF(I89="1%steel","cft",IF(I89="1.5%steel","cft",IF(I89="2%steel","cft",I89)))</f>
        <v>cft</v>
      </c>
      <c r="J97" s="1"/>
      <c r="K97" s="1"/>
      <c r="L97" s="1"/>
      <c r="M97" s="1"/>
      <c r="N97" s="1"/>
    </row>
    <row r="98" spans="1:14" ht="15.6">
      <c r="A98" s="1"/>
      <c r="B98" s="1"/>
      <c r="C98" s="1"/>
      <c r="D98" s="1"/>
      <c r="E98" s="1"/>
      <c r="F98" s="349" t="s">
        <v>69</v>
      </c>
      <c r="G98" s="350"/>
      <c r="H98" s="30">
        <v>0</v>
      </c>
      <c r="I98" s="31" t="str">
        <f>I97</f>
        <v>cft</v>
      </c>
      <c r="J98" s="1"/>
      <c r="K98" s="1"/>
      <c r="L98" s="1"/>
      <c r="M98" s="1"/>
      <c r="N98" s="1"/>
    </row>
    <row r="99" spans="1:14" ht="15.6">
      <c r="A99" s="1"/>
      <c r="B99" s="1"/>
      <c r="C99" s="1"/>
      <c r="D99" s="1"/>
      <c r="E99" s="1"/>
      <c r="F99" s="348" t="s">
        <v>70</v>
      </c>
      <c r="G99" s="325"/>
      <c r="H99" s="28">
        <f>H98+H97</f>
        <v>565</v>
      </c>
      <c r="I99" s="29" t="str">
        <f>I97</f>
        <v>cft</v>
      </c>
      <c r="J99" s="1"/>
      <c r="K99" s="1"/>
      <c r="L99" s="1"/>
      <c r="M99" s="1"/>
      <c r="N99" s="1"/>
    </row>
    <row r="100" spans="1:14" ht="15.6">
      <c r="A100" s="1"/>
      <c r="B100" s="1"/>
      <c r="C100" s="1"/>
      <c r="D100" s="1"/>
      <c r="E100" s="1"/>
      <c r="F100" s="1"/>
      <c r="G100" s="1"/>
      <c r="H100" s="1"/>
      <c r="I100" s="1"/>
      <c r="J100" s="1"/>
      <c r="K100" s="1"/>
      <c r="L100" s="1"/>
      <c r="M100" s="1"/>
      <c r="N100" s="1"/>
    </row>
    <row r="101" spans="1:14" ht="15.6">
      <c r="A101" s="1"/>
      <c r="B101" s="1"/>
      <c r="C101" s="1"/>
      <c r="D101" s="1"/>
      <c r="E101" s="1"/>
      <c r="F101" s="1"/>
      <c r="G101" s="1"/>
      <c r="H101" s="1"/>
      <c r="I101" s="1"/>
      <c r="J101" s="1"/>
      <c r="K101" s="1"/>
      <c r="L101" s="1"/>
      <c r="M101" s="1"/>
      <c r="N101" s="1"/>
    </row>
    <row r="102" spans="1:14" ht="24" customHeight="1">
      <c r="A102" s="1"/>
      <c r="B102" s="51" t="s">
        <v>82</v>
      </c>
      <c r="C102" s="8" t="s">
        <v>20</v>
      </c>
      <c r="D102" s="52"/>
      <c r="E102" s="52"/>
      <c r="F102" s="52"/>
      <c r="G102" s="10"/>
      <c r="H102" s="52"/>
      <c r="I102" s="11" t="s">
        <v>83</v>
      </c>
      <c r="J102" s="12" t="s">
        <v>49</v>
      </c>
      <c r="K102" s="1"/>
      <c r="L102" s="1"/>
      <c r="M102" s="1"/>
      <c r="N102" s="1"/>
    </row>
    <row r="103" spans="1:14" ht="62.4">
      <c r="A103" s="1"/>
      <c r="B103" s="44">
        <f>B90+1</f>
        <v>6</v>
      </c>
      <c r="C103" s="14" t="str">
        <f>'03-B.O.Q CIVIL WORK'!D15</f>
        <v>REHANDLING OF EARTHWORK
Rehandling of excavated earth within a lead of 25 m or within site premises, including loading, shifting, unloading, and stacking, is complete in all respects.</v>
      </c>
      <c r="D103" s="15"/>
      <c r="E103" s="15"/>
      <c r="F103" s="16"/>
      <c r="G103" s="15"/>
      <c r="H103" s="17" t="str">
        <f t="shared" ref="H103:H108" si="6">IF(PRODUCT(D103,E103,F103,G103,I103)=0,"",PRODUCT(D103,E103,F103,G103,I103))</f>
        <v/>
      </c>
      <c r="I103" s="18"/>
      <c r="J103" s="12" t="s">
        <v>50</v>
      </c>
      <c r="K103" s="1"/>
      <c r="L103" s="1"/>
      <c r="M103" s="1"/>
      <c r="N103" s="1"/>
    </row>
    <row r="104" spans="1:14" ht="15.6">
      <c r="A104" s="1"/>
      <c r="B104" s="45"/>
      <c r="C104" s="20"/>
      <c r="D104" s="21"/>
      <c r="E104" s="21"/>
      <c r="F104" s="21"/>
      <c r="G104" s="21"/>
      <c r="H104" s="22" t="str">
        <f t="shared" si="6"/>
        <v/>
      </c>
      <c r="I104" s="23"/>
      <c r="J104" s="12" t="s">
        <v>51</v>
      </c>
      <c r="K104" s="1"/>
      <c r="L104" s="1"/>
      <c r="M104" s="1"/>
      <c r="N104" s="1"/>
    </row>
    <row r="105" spans="1:14" ht="15.6">
      <c r="A105" s="1"/>
      <c r="B105" s="57" t="s">
        <v>72</v>
      </c>
      <c r="C105" s="58" t="s">
        <v>86</v>
      </c>
      <c r="D105" s="59">
        <v>1</v>
      </c>
      <c r="E105" s="21">
        <f>H99</f>
        <v>565</v>
      </c>
      <c r="F105" s="21"/>
      <c r="G105" s="21"/>
      <c r="H105" s="22">
        <f t="shared" si="6"/>
        <v>565</v>
      </c>
      <c r="I105" s="23"/>
      <c r="J105" s="12" t="s">
        <v>53</v>
      </c>
      <c r="K105" s="1"/>
      <c r="L105" s="1"/>
      <c r="M105" s="1"/>
      <c r="N105" s="1"/>
    </row>
    <row r="106" spans="1:14" ht="15.6">
      <c r="A106" s="1"/>
      <c r="B106" s="47"/>
      <c r="C106" s="24"/>
      <c r="D106" s="21"/>
      <c r="E106" s="21"/>
      <c r="F106" s="21"/>
      <c r="G106" s="21"/>
      <c r="H106" s="22" t="str">
        <f t="shared" si="6"/>
        <v/>
      </c>
      <c r="I106" s="23"/>
      <c r="J106" s="12" t="s">
        <v>55</v>
      </c>
      <c r="K106" s="1"/>
      <c r="L106" s="1"/>
      <c r="M106" s="1"/>
      <c r="N106" s="1"/>
    </row>
    <row r="107" spans="1:14" ht="15.6">
      <c r="A107" s="1"/>
      <c r="B107" s="47"/>
      <c r="C107" s="16"/>
      <c r="D107" s="21"/>
      <c r="E107" s="21"/>
      <c r="F107" s="21"/>
      <c r="G107" s="21"/>
      <c r="H107" s="22" t="str">
        <f t="shared" si="6"/>
        <v/>
      </c>
      <c r="I107" s="23"/>
      <c r="J107" s="1"/>
      <c r="K107" s="1"/>
      <c r="L107" s="1"/>
      <c r="M107" s="1"/>
      <c r="N107" s="1"/>
    </row>
    <row r="108" spans="1:14" ht="15.6">
      <c r="A108" s="1"/>
      <c r="B108" s="47"/>
      <c r="C108" s="16"/>
      <c r="D108" s="21"/>
      <c r="E108" s="21"/>
      <c r="F108" s="21"/>
      <c r="G108" s="21"/>
      <c r="H108" s="22" t="str">
        <f t="shared" si="6"/>
        <v/>
      </c>
      <c r="I108" s="23"/>
      <c r="J108" s="1"/>
      <c r="K108" s="1"/>
      <c r="L108" s="1"/>
      <c r="M108" s="1"/>
      <c r="N108" s="1"/>
    </row>
    <row r="109" spans="1:14" ht="15.6">
      <c r="A109" s="1"/>
      <c r="B109" s="25"/>
      <c r="C109" s="26"/>
      <c r="D109" s="26"/>
      <c r="E109" s="27"/>
      <c r="F109" s="348" t="s">
        <v>68</v>
      </c>
      <c r="G109" s="325"/>
      <c r="H109" s="28">
        <f>IF(SUM(H103:H108)=0,"",SUM(H103:H108))</f>
        <v>565</v>
      </c>
      <c r="I109" s="29" t="str">
        <f>IF(I102="1%steel","cft",IF(I102="1.5%steel","cft",IF(I102="2%steel","cft",I102)))</f>
        <v>cft</v>
      </c>
      <c r="J109" s="1"/>
      <c r="K109" s="1"/>
      <c r="L109" s="1"/>
      <c r="M109" s="1"/>
      <c r="N109" s="1"/>
    </row>
    <row r="110" spans="1:14" ht="15.6">
      <c r="A110" s="1"/>
      <c r="B110" s="1"/>
      <c r="C110" s="1"/>
      <c r="D110" s="1"/>
      <c r="E110" s="1"/>
      <c r="F110" s="349" t="s">
        <v>69</v>
      </c>
      <c r="G110" s="350"/>
      <c r="H110" s="30">
        <v>0</v>
      </c>
      <c r="I110" s="31" t="str">
        <f>I109</f>
        <v>cft</v>
      </c>
      <c r="J110" s="1"/>
      <c r="K110" s="1"/>
      <c r="L110" s="1"/>
      <c r="M110" s="1"/>
      <c r="N110" s="1"/>
    </row>
    <row r="111" spans="1:14" ht="15.6">
      <c r="A111" s="1"/>
      <c r="B111" s="1"/>
      <c r="C111" s="1"/>
      <c r="D111" s="1"/>
      <c r="E111" s="1"/>
      <c r="F111" s="348" t="s">
        <v>70</v>
      </c>
      <c r="G111" s="325"/>
      <c r="H111" s="28">
        <f>H110+H109</f>
        <v>565</v>
      </c>
      <c r="I111" s="29" t="str">
        <f>I109</f>
        <v>cft</v>
      </c>
      <c r="J111" s="1"/>
      <c r="K111" s="1"/>
      <c r="L111" s="1"/>
      <c r="M111" s="1"/>
      <c r="N111" s="1"/>
    </row>
    <row r="112" spans="1:14" ht="15.6">
      <c r="A112" s="1"/>
      <c r="B112" s="1"/>
      <c r="C112" s="1"/>
      <c r="D112" s="1"/>
      <c r="E112" s="1"/>
      <c r="F112" s="1"/>
      <c r="G112" s="1"/>
      <c r="H112" s="1"/>
      <c r="I112" s="1"/>
      <c r="J112" s="1"/>
      <c r="K112" s="1"/>
      <c r="L112" s="1"/>
      <c r="M112" s="1"/>
      <c r="N112" s="1"/>
    </row>
    <row r="113" spans="1:14" ht="15.6">
      <c r="A113" s="1"/>
      <c r="B113" s="1"/>
      <c r="C113" s="1"/>
      <c r="D113" s="1"/>
      <c r="E113" s="1"/>
      <c r="F113" s="1"/>
      <c r="G113" s="1"/>
      <c r="H113" s="1"/>
      <c r="I113" s="1"/>
      <c r="J113" s="1"/>
      <c r="K113" s="1"/>
      <c r="L113" s="1"/>
      <c r="M113" s="1"/>
      <c r="N113" s="1"/>
    </row>
    <row r="114" spans="1:14" ht="26.25" customHeight="1">
      <c r="A114" s="1"/>
      <c r="B114" s="51" t="s">
        <v>87</v>
      </c>
      <c r="C114" s="8" t="s">
        <v>22</v>
      </c>
      <c r="D114" s="52"/>
      <c r="E114" s="52"/>
      <c r="F114" s="52"/>
      <c r="G114" s="10"/>
      <c r="H114" s="52"/>
      <c r="I114" s="11" t="s">
        <v>83</v>
      </c>
      <c r="J114" s="12" t="s">
        <v>49</v>
      </c>
      <c r="K114" s="1"/>
      <c r="L114" s="1"/>
      <c r="M114" s="1"/>
      <c r="N114" s="1"/>
    </row>
    <row r="115" spans="1:14" ht="109.2">
      <c r="A115" s="1"/>
      <c r="B115" s="62">
        <f>B103+1</f>
        <v>7</v>
      </c>
      <c r="C115" s="14" t="str">
        <f>'03-B.O.Q CIVIL WORK'!D18</f>
        <v>Plain Cement Concrete (1:2:4)
In-situ mixing, placing, compaction, finishing, and curing of plain cement concrete (One Part of Cement, Two Parts of green &amp; free from clay lumps Sand, and Four Parts of blasted crushed aggregate ) in position, including provision of all materials, labor, plant, and equipment, complete in all respects in accordance with specifications and Engineer’s instructions.</v>
      </c>
      <c r="D115" s="15"/>
      <c r="E115" s="15"/>
      <c r="F115" s="63"/>
      <c r="G115" s="15"/>
      <c r="H115" s="22" t="str">
        <f t="shared" ref="H115:H122" si="7">IF(PRODUCT(D115,E115,F115,G115,I115)=0,"",PRODUCT(D115,E115,F115,G115,I115))</f>
        <v/>
      </c>
      <c r="I115" s="18"/>
      <c r="J115" s="12" t="s">
        <v>50</v>
      </c>
      <c r="K115" s="1"/>
      <c r="L115" s="1"/>
      <c r="M115" s="1"/>
      <c r="N115" s="1"/>
    </row>
    <row r="116" spans="1:14" ht="15.6">
      <c r="A116" s="1"/>
      <c r="B116" s="47"/>
      <c r="C116" s="64"/>
      <c r="D116" s="15"/>
      <c r="E116" s="15"/>
      <c r="F116" s="15"/>
      <c r="G116" s="15"/>
      <c r="H116" s="22" t="str">
        <f t="shared" si="7"/>
        <v/>
      </c>
      <c r="I116" s="18"/>
      <c r="J116" s="12" t="s">
        <v>51</v>
      </c>
      <c r="K116" s="1"/>
      <c r="L116" s="1"/>
      <c r="M116" s="1"/>
      <c r="N116" s="1"/>
    </row>
    <row r="117" spans="1:14" ht="15.6">
      <c r="A117" s="1"/>
      <c r="B117" s="57" t="s">
        <v>72</v>
      </c>
      <c r="C117" s="58" t="s">
        <v>88</v>
      </c>
      <c r="D117" s="59">
        <v>1</v>
      </c>
      <c r="E117" s="21">
        <f>20%*H471</f>
        <v>495.89550000000003</v>
      </c>
      <c r="F117" s="21"/>
      <c r="G117" s="21"/>
      <c r="H117" s="22">
        <f t="shared" si="7"/>
        <v>495.89550000000003</v>
      </c>
      <c r="I117" s="18"/>
      <c r="J117" s="12" t="s">
        <v>53</v>
      </c>
      <c r="K117" s="1"/>
      <c r="L117" s="1"/>
      <c r="M117" s="1"/>
      <c r="N117" s="1"/>
    </row>
    <row r="118" spans="1:14" ht="15.6">
      <c r="A118" s="1"/>
      <c r="B118" s="47"/>
      <c r="C118" s="24"/>
      <c r="D118" s="21"/>
      <c r="E118" s="21"/>
      <c r="F118" s="21"/>
      <c r="G118" s="21"/>
      <c r="H118" s="22" t="str">
        <f t="shared" si="7"/>
        <v/>
      </c>
      <c r="I118" s="18"/>
      <c r="J118" s="12" t="s">
        <v>55</v>
      </c>
      <c r="K118" s="1"/>
      <c r="L118" s="1"/>
      <c r="M118" s="1"/>
      <c r="N118" s="1"/>
    </row>
    <row r="119" spans="1:14" ht="15.6">
      <c r="A119" s="1"/>
      <c r="B119" s="47"/>
      <c r="C119" s="24"/>
      <c r="D119" s="21"/>
      <c r="E119" s="21"/>
      <c r="F119" s="21"/>
      <c r="G119" s="21"/>
      <c r="H119" s="22" t="str">
        <f t="shared" si="7"/>
        <v/>
      </c>
      <c r="I119" s="18"/>
      <c r="J119" s="12" t="s">
        <v>57</v>
      </c>
      <c r="K119" s="1"/>
      <c r="L119" s="1"/>
      <c r="M119" s="1"/>
      <c r="N119" s="1"/>
    </row>
    <row r="120" spans="1:14" ht="15.6">
      <c r="A120" s="1"/>
      <c r="B120" s="47"/>
      <c r="C120" s="63"/>
      <c r="D120" s="15"/>
      <c r="E120" s="15"/>
      <c r="F120" s="15"/>
      <c r="G120" s="15"/>
      <c r="H120" s="22" t="str">
        <f t="shared" si="7"/>
        <v/>
      </c>
      <c r="I120" s="18"/>
      <c r="J120" s="1"/>
      <c r="K120" s="1"/>
      <c r="L120" s="1"/>
      <c r="M120" s="1"/>
      <c r="N120" s="1"/>
    </row>
    <row r="121" spans="1:14" ht="15.6">
      <c r="A121" s="1"/>
      <c r="B121" s="47"/>
      <c r="C121" s="63"/>
      <c r="D121" s="15"/>
      <c r="E121" s="15"/>
      <c r="F121" s="15"/>
      <c r="G121" s="15"/>
      <c r="H121" s="22" t="str">
        <f t="shared" si="7"/>
        <v/>
      </c>
      <c r="I121" s="18"/>
      <c r="J121" s="1"/>
      <c r="K121" s="1"/>
      <c r="L121" s="1"/>
      <c r="M121" s="1"/>
      <c r="N121" s="1"/>
    </row>
    <row r="122" spans="1:14" ht="15.6">
      <c r="A122" s="1"/>
      <c r="B122" s="47"/>
      <c r="C122" s="63"/>
      <c r="D122" s="15"/>
      <c r="E122" s="15"/>
      <c r="F122" s="15"/>
      <c r="G122" s="15"/>
      <c r="H122" s="17" t="str">
        <f t="shared" si="7"/>
        <v/>
      </c>
      <c r="I122" s="18"/>
      <c r="J122" s="1"/>
      <c r="K122" s="1"/>
      <c r="L122" s="1"/>
      <c r="M122" s="1"/>
      <c r="N122" s="1"/>
    </row>
    <row r="123" spans="1:14" ht="15.6">
      <c r="A123" s="1"/>
      <c r="B123" s="25"/>
      <c r="C123" s="65"/>
      <c r="D123" s="65"/>
      <c r="E123" s="27"/>
      <c r="F123" s="351" t="s">
        <v>68</v>
      </c>
      <c r="G123" s="325"/>
      <c r="H123" s="66">
        <f>IF(SUM(H115:H122)=0,"",SUM(H115:H122))</f>
        <v>495.89550000000003</v>
      </c>
      <c r="I123" s="67" t="str">
        <f>IF(I114="1%steel","cft",IF(I114="1.5%steel","cft",IF(I114="2%steel","cft",I114)))</f>
        <v>cft</v>
      </c>
      <c r="J123" s="1"/>
      <c r="K123" s="1"/>
      <c r="L123" s="1"/>
      <c r="M123" s="1"/>
      <c r="N123" s="1"/>
    </row>
    <row r="124" spans="1:14" ht="15.6">
      <c r="A124" s="1"/>
      <c r="B124" s="1"/>
      <c r="C124" s="1"/>
      <c r="D124" s="1"/>
      <c r="E124" s="1"/>
      <c r="F124" s="352" t="s">
        <v>69</v>
      </c>
      <c r="G124" s="350"/>
      <c r="H124" s="68">
        <v>0</v>
      </c>
      <c r="I124" s="69" t="str">
        <f>I123</f>
        <v>cft</v>
      </c>
      <c r="J124" s="1"/>
      <c r="K124" s="1"/>
      <c r="L124" s="1"/>
      <c r="M124" s="1"/>
      <c r="N124" s="1"/>
    </row>
    <row r="125" spans="1:14" ht="15.6">
      <c r="A125" s="1"/>
      <c r="B125" s="1"/>
      <c r="C125" s="1"/>
      <c r="D125" s="1"/>
      <c r="E125" s="1"/>
      <c r="F125" s="351" t="s">
        <v>70</v>
      </c>
      <c r="G125" s="325"/>
      <c r="H125" s="70">
        <f>H124+H123</f>
        <v>495.89550000000003</v>
      </c>
      <c r="I125" s="67" t="str">
        <f>I123</f>
        <v>cft</v>
      </c>
      <c r="J125" s="1"/>
      <c r="K125" s="1"/>
      <c r="L125" s="1"/>
      <c r="M125" s="1"/>
      <c r="N125" s="1"/>
    </row>
    <row r="126" spans="1:14" ht="15.6">
      <c r="A126" s="1"/>
      <c r="B126" s="1"/>
      <c r="C126" s="1"/>
      <c r="D126" s="1"/>
      <c r="E126" s="1"/>
      <c r="F126" s="1"/>
      <c r="G126" s="1"/>
      <c r="H126" s="1"/>
      <c r="I126" s="1"/>
      <c r="J126" s="1"/>
      <c r="K126" s="1"/>
      <c r="L126" s="1"/>
      <c r="M126" s="1"/>
      <c r="N126" s="1"/>
    </row>
    <row r="127" spans="1:14" ht="15.6">
      <c r="A127" s="1"/>
      <c r="B127" s="1"/>
      <c r="C127" s="1"/>
      <c r="D127" s="1"/>
      <c r="E127" s="1"/>
      <c r="F127" s="1"/>
      <c r="G127" s="1"/>
      <c r="H127" s="1"/>
      <c r="I127" s="1"/>
      <c r="J127" s="1"/>
      <c r="K127" s="1"/>
      <c r="L127" s="1"/>
      <c r="M127" s="1"/>
      <c r="N127" s="1"/>
    </row>
    <row r="128" spans="1:14" ht="27" customHeight="1">
      <c r="A128" s="1"/>
      <c r="B128" s="51" t="s">
        <v>87</v>
      </c>
      <c r="C128" s="8" t="s">
        <v>22</v>
      </c>
      <c r="D128" s="52"/>
      <c r="E128" s="52"/>
      <c r="F128" s="52"/>
      <c r="G128" s="10"/>
      <c r="H128" s="52"/>
      <c r="I128" s="11" t="s">
        <v>83</v>
      </c>
      <c r="J128" s="12" t="s">
        <v>49</v>
      </c>
      <c r="K128" s="1"/>
      <c r="L128" s="1"/>
      <c r="M128" s="1"/>
      <c r="N128" s="1"/>
    </row>
    <row r="129" spans="1:14" ht="109.2">
      <c r="A129" s="1"/>
      <c r="B129" s="62">
        <f>B115+1</f>
        <v>8</v>
      </c>
      <c r="C129" s="14" t="str">
        <f>'03-B.O.Q CIVIL WORK'!D19</f>
        <v>RCC IN FOUNDATION / BASE / RETAINING STRUCTURES
In-situ batching, mixing, placing, vibration, compaction, finishing, casting, and curing of reinforced cement concrete (1:1/2:3) raft foundations, column bases, retaining walls, and similar elements, including all materials, labor, and equipment, complete in all respects in accordance with specifications, structural drawings, and the Engineer’s instructions.</v>
      </c>
      <c r="D129" s="15"/>
      <c r="E129" s="15"/>
      <c r="F129" s="63"/>
      <c r="G129" s="15"/>
      <c r="H129" s="17" t="str">
        <f t="shared" ref="H129:H136" si="8">IF(PRODUCT(D129,E129,F129,G129,I129)=0,"",PRODUCT(D129,E129,F129,G129,I129))</f>
        <v/>
      </c>
      <c r="I129" s="18"/>
      <c r="J129" s="12" t="s">
        <v>50</v>
      </c>
      <c r="K129" s="1"/>
      <c r="L129" s="1"/>
      <c r="M129" s="1"/>
      <c r="N129" s="1"/>
    </row>
    <row r="130" spans="1:14" ht="15.6">
      <c r="A130" s="1"/>
      <c r="B130" s="47"/>
      <c r="C130" s="64"/>
      <c r="D130" s="15"/>
      <c r="E130" s="15"/>
      <c r="F130" s="15"/>
      <c r="G130" s="15"/>
      <c r="H130" s="17" t="str">
        <f t="shared" si="8"/>
        <v/>
      </c>
      <c r="I130" s="18"/>
      <c r="J130" s="12" t="s">
        <v>51</v>
      </c>
      <c r="K130" s="1"/>
      <c r="L130" s="1"/>
      <c r="M130" s="1"/>
      <c r="N130" s="1"/>
    </row>
    <row r="131" spans="1:14" ht="15.6">
      <c r="A131" s="1"/>
      <c r="B131" s="45" t="s">
        <v>72</v>
      </c>
      <c r="C131" s="24" t="s">
        <v>89</v>
      </c>
      <c r="D131" s="21">
        <v>1</v>
      </c>
      <c r="E131" s="21">
        <v>82</v>
      </c>
      <c r="F131" s="21">
        <v>0.25</v>
      </c>
      <c r="G131" s="21">
        <v>5</v>
      </c>
      <c r="H131" s="22">
        <f t="shared" si="8"/>
        <v>102.5</v>
      </c>
      <c r="I131" s="18"/>
      <c r="J131" s="12" t="s">
        <v>53</v>
      </c>
      <c r="K131" s="1"/>
      <c r="L131" s="1"/>
      <c r="M131" s="1"/>
      <c r="N131" s="1"/>
    </row>
    <row r="132" spans="1:14" ht="15.6">
      <c r="A132" s="1"/>
      <c r="B132" s="45" t="s">
        <v>74</v>
      </c>
      <c r="C132" s="24" t="s">
        <v>90</v>
      </c>
      <c r="D132" s="21">
        <v>1</v>
      </c>
      <c r="E132" s="21">
        <v>31</v>
      </c>
      <c r="F132" s="21">
        <v>0.25</v>
      </c>
      <c r="G132" s="21">
        <v>5</v>
      </c>
      <c r="H132" s="22">
        <f t="shared" si="8"/>
        <v>38.75</v>
      </c>
      <c r="I132" s="18"/>
      <c r="J132" s="12" t="s">
        <v>55</v>
      </c>
      <c r="K132" s="1"/>
      <c r="L132" s="1"/>
      <c r="M132" s="1"/>
      <c r="N132" s="1"/>
    </row>
    <row r="133" spans="1:14" ht="15.6">
      <c r="A133" s="1"/>
      <c r="B133" s="47"/>
      <c r="C133" s="24"/>
      <c r="D133" s="71"/>
      <c r="E133" s="71"/>
      <c r="F133" s="21"/>
      <c r="G133" s="21"/>
      <c r="H133" s="22" t="str">
        <f t="shared" si="8"/>
        <v/>
      </c>
      <c r="I133" s="18"/>
      <c r="J133" s="12" t="s">
        <v>57</v>
      </c>
      <c r="K133" s="1"/>
      <c r="L133" s="1"/>
      <c r="M133" s="1"/>
      <c r="N133" s="1"/>
    </row>
    <row r="134" spans="1:14" ht="15.6">
      <c r="A134" s="1"/>
      <c r="B134" s="47"/>
      <c r="C134" s="63"/>
      <c r="D134" s="15"/>
      <c r="E134" s="15"/>
      <c r="F134" s="15"/>
      <c r="G134" s="15"/>
      <c r="H134" s="17" t="str">
        <f t="shared" si="8"/>
        <v/>
      </c>
      <c r="I134" s="18"/>
      <c r="J134" s="1"/>
      <c r="K134" s="1"/>
      <c r="L134" s="1"/>
      <c r="M134" s="1"/>
      <c r="N134" s="1"/>
    </row>
    <row r="135" spans="1:14" ht="15.6">
      <c r="A135" s="1"/>
      <c r="B135" s="47"/>
      <c r="C135" s="63"/>
      <c r="D135" s="15"/>
      <c r="E135" s="15"/>
      <c r="F135" s="15"/>
      <c r="G135" s="15"/>
      <c r="H135" s="17" t="str">
        <f t="shared" si="8"/>
        <v/>
      </c>
      <c r="I135" s="18"/>
      <c r="J135" s="1"/>
      <c r="K135" s="1"/>
      <c r="L135" s="1"/>
      <c r="M135" s="1"/>
      <c r="N135" s="1"/>
    </row>
    <row r="136" spans="1:14" ht="15.6">
      <c r="A136" s="1"/>
      <c r="B136" s="47"/>
      <c r="C136" s="63"/>
      <c r="D136" s="15"/>
      <c r="E136" s="15"/>
      <c r="F136" s="15"/>
      <c r="G136" s="15"/>
      <c r="H136" s="17" t="str">
        <f t="shared" si="8"/>
        <v/>
      </c>
      <c r="I136" s="18"/>
      <c r="J136" s="1"/>
      <c r="K136" s="1"/>
      <c r="L136" s="1"/>
      <c r="M136" s="1"/>
      <c r="N136" s="1"/>
    </row>
    <row r="137" spans="1:14" ht="15.6">
      <c r="A137" s="1"/>
      <c r="B137" s="25"/>
      <c r="C137" s="65"/>
      <c r="D137" s="65"/>
      <c r="E137" s="27"/>
      <c r="F137" s="351" t="s">
        <v>68</v>
      </c>
      <c r="G137" s="325"/>
      <c r="H137" s="70">
        <f>IF(SUM(H129:H136)=0,"",SUM(H129:H136))</f>
        <v>141.25</v>
      </c>
      <c r="I137" s="67" t="str">
        <f>IF(I128="1%steel","cft",IF(I128="1.5%steel","cft",IF(I128="2%steel","cft",I128)))</f>
        <v>cft</v>
      </c>
      <c r="J137" s="1"/>
      <c r="K137" s="1"/>
      <c r="L137" s="1"/>
      <c r="M137" s="1"/>
      <c r="N137" s="1"/>
    </row>
    <row r="138" spans="1:14" ht="15.6">
      <c r="A138" s="1"/>
      <c r="B138" s="1"/>
      <c r="C138" s="1"/>
      <c r="D138" s="1"/>
      <c r="E138" s="1"/>
      <c r="F138" s="352" t="s">
        <v>69</v>
      </c>
      <c r="G138" s="350"/>
      <c r="H138" s="70">
        <v>0</v>
      </c>
      <c r="I138" s="69" t="str">
        <f>I137</f>
        <v>cft</v>
      </c>
      <c r="J138" s="1"/>
      <c r="K138" s="1"/>
      <c r="L138" s="1"/>
      <c r="M138" s="1"/>
      <c r="N138" s="1"/>
    </row>
    <row r="139" spans="1:14" ht="15.6">
      <c r="A139" s="1"/>
      <c r="B139" s="1"/>
      <c r="C139" s="1"/>
      <c r="D139" s="1"/>
      <c r="E139" s="1"/>
      <c r="F139" s="351" t="s">
        <v>70</v>
      </c>
      <c r="G139" s="325"/>
      <c r="H139" s="70">
        <f>H138+H137</f>
        <v>141.25</v>
      </c>
      <c r="I139" s="67" t="str">
        <f>I137</f>
        <v>cft</v>
      </c>
      <c r="J139" s="1"/>
      <c r="K139" s="1"/>
      <c r="L139" s="1"/>
      <c r="M139" s="1"/>
      <c r="N139" s="1"/>
    </row>
    <row r="140" spans="1:14" ht="15.6">
      <c r="A140" s="1"/>
      <c r="B140" s="1"/>
      <c r="C140" s="1"/>
      <c r="D140" s="1"/>
      <c r="E140" s="1"/>
      <c r="F140" s="1"/>
      <c r="G140" s="1"/>
      <c r="H140" s="1"/>
      <c r="I140" s="1"/>
      <c r="J140" s="1"/>
      <c r="K140" s="1"/>
      <c r="L140" s="1"/>
      <c r="M140" s="1"/>
      <c r="N140" s="1"/>
    </row>
    <row r="141" spans="1:14" ht="15.6">
      <c r="A141" s="1"/>
      <c r="B141" s="1"/>
      <c r="C141" s="1"/>
      <c r="D141" s="1"/>
      <c r="E141" s="1"/>
      <c r="F141" s="1"/>
      <c r="G141" s="1"/>
      <c r="H141" s="1"/>
      <c r="I141" s="1"/>
      <c r="J141" s="1"/>
      <c r="K141" s="1"/>
      <c r="L141" s="1"/>
      <c r="M141" s="1"/>
      <c r="N141" s="1"/>
    </row>
    <row r="142" spans="1:14" ht="25.5" customHeight="1">
      <c r="A142" s="1"/>
      <c r="B142" s="51" t="s">
        <v>87</v>
      </c>
      <c r="C142" s="8" t="s">
        <v>22</v>
      </c>
      <c r="D142" s="52"/>
      <c r="E142" s="52"/>
      <c r="F142" s="52"/>
      <c r="G142" s="10"/>
      <c r="H142" s="52"/>
      <c r="I142" s="11" t="s">
        <v>48</v>
      </c>
      <c r="J142" s="12" t="s">
        <v>49</v>
      </c>
      <c r="K142" s="1"/>
      <c r="L142" s="1"/>
      <c r="M142" s="1"/>
      <c r="N142" s="1"/>
    </row>
    <row r="143" spans="1:14" ht="62.4">
      <c r="A143" s="1"/>
      <c r="B143" s="62">
        <f>B129+1</f>
        <v>9</v>
      </c>
      <c r="C143" s="14" t="str">
        <f>'03-B.O.Q CIVIL WORK'!D21</f>
        <v>FORMWORK (PLYWOOD FINISH)
Erecting, and removing formwork with plywood sheeting for RCC or PCC in any shape and position, including supports, bracing, alignment, and surface finishing, in any shape - Position / Vertical .</v>
      </c>
      <c r="D143" s="15"/>
      <c r="E143" s="15"/>
      <c r="F143" s="63"/>
      <c r="G143" s="15"/>
      <c r="H143" s="17" t="str">
        <f t="shared" ref="H143:H150" si="9">IF(PRODUCT(D143,E143,F143,G143,I143)=0,"",PRODUCT(D143,E143,F143,G143,I143))</f>
        <v/>
      </c>
      <c r="I143" s="18"/>
      <c r="J143" s="12" t="s">
        <v>50</v>
      </c>
      <c r="K143" s="1"/>
      <c r="L143" s="1"/>
      <c r="M143" s="1"/>
      <c r="N143" s="1"/>
    </row>
    <row r="144" spans="1:14" ht="15.6">
      <c r="A144" s="1"/>
      <c r="B144" s="47"/>
      <c r="C144" s="64"/>
      <c r="D144" s="21"/>
      <c r="E144" s="21"/>
      <c r="F144" s="21"/>
      <c r="G144" s="21"/>
      <c r="H144" s="22" t="str">
        <f t="shared" si="9"/>
        <v/>
      </c>
      <c r="I144" s="18"/>
      <c r="J144" s="12" t="s">
        <v>51</v>
      </c>
      <c r="K144" s="1"/>
      <c r="L144" s="1"/>
      <c r="M144" s="1"/>
      <c r="N144" s="1"/>
    </row>
    <row r="145" spans="1:14" ht="15.6">
      <c r="A145" s="1"/>
      <c r="B145" s="45" t="s">
        <v>72</v>
      </c>
      <c r="C145" s="24" t="s">
        <v>91</v>
      </c>
      <c r="D145" s="21">
        <v>1</v>
      </c>
      <c r="E145" s="21">
        <v>82</v>
      </c>
      <c r="F145" s="21"/>
      <c r="G145" s="21">
        <v>5</v>
      </c>
      <c r="H145" s="22">
        <f t="shared" si="9"/>
        <v>410</v>
      </c>
      <c r="I145" s="18"/>
      <c r="J145" s="12" t="s">
        <v>53</v>
      </c>
      <c r="K145" s="1"/>
      <c r="L145" s="1"/>
      <c r="M145" s="1"/>
      <c r="N145" s="1"/>
    </row>
    <row r="146" spans="1:14" ht="15.6">
      <c r="A146" s="1"/>
      <c r="B146" s="45" t="s">
        <v>74</v>
      </c>
      <c r="C146" s="24" t="s">
        <v>92</v>
      </c>
      <c r="D146" s="21">
        <v>1</v>
      </c>
      <c r="E146" s="21">
        <v>31</v>
      </c>
      <c r="F146" s="21"/>
      <c r="G146" s="21">
        <v>5</v>
      </c>
      <c r="H146" s="22">
        <f t="shared" si="9"/>
        <v>155</v>
      </c>
      <c r="I146" s="18"/>
      <c r="J146" s="12" t="s">
        <v>55</v>
      </c>
      <c r="K146" s="1"/>
      <c r="L146" s="1"/>
      <c r="M146" s="1"/>
      <c r="N146" s="1"/>
    </row>
    <row r="147" spans="1:14" ht="15.6">
      <c r="A147" s="1"/>
      <c r="B147" s="47"/>
      <c r="C147" s="24"/>
      <c r="D147" s="21"/>
      <c r="E147" s="21"/>
      <c r="F147" s="21"/>
      <c r="G147" s="21"/>
      <c r="H147" s="22" t="str">
        <f t="shared" si="9"/>
        <v/>
      </c>
      <c r="I147" s="18"/>
      <c r="J147" s="12" t="s">
        <v>57</v>
      </c>
      <c r="K147" s="1"/>
      <c r="L147" s="1"/>
      <c r="M147" s="1"/>
      <c r="N147" s="1"/>
    </row>
    <row r="148" spans="1:14" ht="15.6">
      <c r="A148" s="1"/>
      <c r="B148" s="45"/>
      <c r="C148" s="48"/>
      <c r="D148" s="21"/>
      <c r="E148" s="21"/>
      <c r="F148" s="21"/>
      <c r="G148" s="21"/>
      <c r="H148" s="22" t="str">
        <f t="shared" si="9"/>
        <v/>
      </c>
      <c r="I148" s="18"/>
      <c r="J148" s="12" t="s">
        <v>59</v>
      </c>
      <c r="K148" s="1"/>
      <c r="L148" s="1"/>
      <c r="M148" s="1"/>
      <c r="N148" s="1"/>
    </row>
    <row r="149" spans="1:14" ht="15.6">
      <c r="A149" s="1"/>
      <c r="B149" s="47"/>
      <c r="C149" s="63"/>
      <c r="D149" s="15"/>
      <c r="E149" s="15"/>
      <c r="F149" s="15"/>
      <c r="G149" s="15"/>
      <c r="H149" s="17" t="str">
        <f t="shared" si="9"/>
        <v/>
      </c>
      <c r="I149" s="18"/>
      <c r="J149" s="1"/>
      <c r="K149" s="1"/>
      <c r="L149" s="1"/>
      <c r="M149" s="1"/>
      <c r="N149" s="1"/>
    </row>
    <row r="150" spans="1:14" ht="15.6">
      <c r="A150" s="1"/>
      <c r="B150" s="47"/>
      <c r="C150" s="63"/>
      <c r="D150" s="15"/>
      <c r="E150" s="15"/>
      <c r="F150" s="15"/>
      <c r="G150" s="15"/>
      <c r="H150" s="17" t="str">
        <f t="shared" si="9"/>
        <v/>
      </c>
      <c r="I150" s="18"/>
      <c r="J150" s="1"/>
      <c r="K150" s="1"/>
      <c r="L150" s="1"/>
      <c r="M150" s="1"/>
      <c r="N150" s="1"/>
    </row>
    <row r="151" spans="1:14" ht="15.6">
      <c r="A151" s="1"/>
      <c r="B151" s="25"/>
      <c r="C151" s="65"/>
      <c r="D151" s="65"/>
      <c r="E151" s="27"/>
      <c r="F151" s="351" t="s">
        <v>68</v>
      </c>
      <c r="G151" s="325"/>
      <c r="H151" s="70">
        <f>IF(SUM(H143:H150)=0,"",SUM(H143:H150))</f>
        <v>565</v>
      </c>
      <c r="I151" s="67" t="str">
        <f>IF(I142="1%steel","cft",IF(I142="1.5%steel","cft",IF(I142="2%steel","cft",I142)))</f>
        <v>sft</v>
      </c>
      <c r="J151" s="1"/>
      <c r="K151" s="1"/>
      <c r="L151" s="1"/>
      <c r="M151" s="1"/>
      <c r="N151" s="1"/>
    </row>
    <row r="152" spans="1:14" ht="15.6">
      <c r="A152" s="1"/>
      <c r="B152" s="1"/>
      <c r="C152" s="1"/>
      <c r="D152" s="1"/>
      <c r="E152" s="1"/>
      <c r="F152" s="352" t="s">
        <v>69</v>
      </c>
      <c r="G152" s="350"/>
      <c r="H152" s="70">
        <v>0</v>
      </c>
      <c r="I152" s="69" t="str">
        <f>I151</f>
        <v>sft</v>
      </c>
      <c r="J152" s="1"/>
      <c r="K152" s="1"/>
      <c r="L152" s="1"/>
      <c r="M152" s="1"/>
      <c r="N152" s="1"/>
    </row>
    <row r="153" spans="1:14" ht="15.6">
      <c r="A153" s="1"/>
      <c r="B153" s="1"/>
      <c r="C153" s="1"/>
      <c r="D153" s="1"/>
      <c r="E153" s="1"/>
      <c r="F153" s="351" t="s">
        <v>70</v>
      </c>
      <c r="G153" s="325"/>
      <c r="H153" s="70">
        <f>H152+H151</f>
        <v>565</v>
      </c>
      <c r="I153" s="67" t="str">
        <f>I151</f>
        <v>sft</v>
      </c>
      <c r="J153" s="1"/>
      <c r="K153" s="1"/>
      <c r="L153" s="1"/>
      <c r="M153" s="1"/>
      <c r="N153" s="1"/>
    </row>
    <row r="154" spans="1:14" ht="15.6">
      <c r="A154" s="1"/>
      <c r="B154" s="1"/>
      <c r="C154" s="1"/>
      <c r="D154" s="1"/>
      <c r="E154" s="1"/>
      <c r="F154" s="1"/>
      <c r="G154" s="1"/>
      <c r="H154" s="1"/>
      <c r="I154" s="1"/>
      <c r="J154" s="1"/>
      <c r="K154" s="1"/>
      <c r="L154" s="1"/>
      <c r="M154" s="1"/>
      <c r="N154" s="1"/>
    </row>
    <row r="155" spans="1:14" ht="15.6">
      <c r="A155" s="1"/>
      <c r="B155" s="1"/>
      <c r="C155" s="1"/>
      <c r="D155" s="1"/>
      <c r="E155" s="1"/>
      <c r="F155" s="1"/>
      <c r="G155" s="1"/>
      <c r="H155" s="1"/>
      <c r="I155" s="1"/>
      <c r="J155" s="1"/>
      <c r="K155" s="1"/>
      <c r="L155" s="1"/>
      <c r="M155" s="1"/>
      <c r="N155" s="1"/>
    </row>
    <row r="156" spans="1:14" ht="23.25" customHeight="1">
      <c r="A156" s="1"/>
      <c r="B156" s="51" t="s">
        <v>93</v>
      </c>
      <c r="C156" s="8" t="s">
        <v>24</v>
      </c>
      <c r="D156" s="52"/>
      <c r="E156" s="52"/>
      <c r="F156" s="52"/>
      <c r="G156" s="10"/>
      <c r="H156" s="52"/>
      <c r="I156" s="11" t="s">
        <v>83</v>
      </c>
      <c r="J156" s="12" t="s">
        <v>49</v>
      </c>
      <c r="K156" s="1"/>
      <c r="L156" s="1"/>
      <c r="M156" s="1"/>
      <c r="N156" s="1"/>
    </row>
    <row r="157" spans="1:14" ht="62.4">
      <c r="A157" s="1"/>
      <c r="B157" s="62">
        <f>B143+1</f>
        <v>10</v>
      </c>
      <c r="C157" s="14" t="str">
        <f>'03-B.O.Q CIVIL WORK'!D24</f>
        <v>BRICK MASONRY IN SUPERSTRUCTURE (GROUND FLOOR)
Laying first-class brick masonry in superstructure at ground floor level in cement sand mortar (1:3), including proper bonding, alignment, scaffolding, joint finishing, and curing, complete in all respects.</v>
      </c>
      <c r="D157" s="15"/>
      <c r="E157" s="15"/>
      <c r="F157" s="63"/>
      <c r="G157" s="15"/>
      <c r="H157" s="17" t="str">
        <f t="shared" ref="H157:H164" si="10">IF(PRODUCT(D157,E157,F157,G157,I157)=0,"",PRODUCT(D157,E157,F157,G157,I157))</f>
        <v/>
      </c>
      <c r="I157" s="18"/>
      <c r="J157" s="12" t="s">
        <v>50</v>
      </c>
      <c r="K157" s="1"/>
      <c r="L157" s="1"/>
      <c r="M157" s="1"/>
      <c r="N157" s="1"/>
    </row>
    <row r="158" spans="1:14" ht="15.6">
      <c r="A158" s="1"/>
      <c r="B158" s="47"/>
      <c r="C158" s="64"/>
      <c r="D158" s="15"/>
      <c r="E158" s="15"/>
      <c r="F158" s="15"/>
      <c r="G158" s="15"/>
      <c r="H158" s="17" t="str">
        <f t="shared" si="10"/>
        <v/>
      </c>
      <c r="I158" s="18"/>
      <c r="J158" s="12" t="s">
        <v>51</v>
      </c>
      <c r="K158" s="1"/>
      <c r="L158" s="1"/>
      <c r="M158" s="1"/>
      <c r="N158" s="1"/>
    </row>
    <row r="159" spans="1:14" ht="15.6">
      <c r="A159" s="1"/>
      <c r="B159" s="45" t="s">
        <v>72</v>
      </c>
      <c r="C159" s="24" t="s">
        <v>94</v>
      </c>
      <c r="D159" s="21">
        <v>2</v>
      </c>
      <c r="E159" s="21">
        <v>82.5</v>
      </c>
      <c r="F159" s="21">
        <v>0.75</v>
      </c>
      <c r="G159" s="21">
        <v>1</v>
      </c>
      <c r="H159" s="22">
        <f t="shared" si="10"/>
        <v>123.75</v>
      </c>
      <c r="I159" s="18"/>
      <c r="J159" s="12" t="s">
        <v>53</v>
      </c>
      <c r="K159" s="1"/>
      <c r="L159" s="1"/>
      <c r="M159" s="1"/>
      <c r="N159" s="1"/>
    </row>
    <row r="160" spans="1:14" ht="15.6">
      <c r="A160" s="1"/>
      <c r="B160" s="45" t="s">
        <v>74</v>
      </c>
      <c r="C160" s="24" t="s">
        <v>95</v>
      </c>
      <c r="D160" s="21">
        <v>2</v>
      </c>
      <c r="E160" s="21">
        <v>31</v>
      </c>
      <c r="F160" s="21">
        <v>0.75</v>
      </c>
      <c r="G160" s="21">
        <v>1</v>
      </c>
      <c r="H160" s="22">
        <f t="shared" si="10"/>
        <v>46.5</v>
      </c>
      <c r="I160" s="18"/>
      <c r="J160" s="12" t="s">
        <v>55</v>
      </c>
      <c r="K160" s="1"/>
      <c r="L160" s="1"/>
      <c r="M160" s="1"/>
      <c r="N160" s="1"/>
    </row>
    <row r="161" spans="1:14" ht="15.6">
      <c r="A161" s="1"/>
      <c r="B161" s="47"/>
      <c r="C161" s="64"/>
      <c r="D161" s="21"/>
      <c r="E161" s="21"/>
      <c r="F161" s="21"/>
      <c r="G161" s="21"/>
      <c r="H161" s="22" t="str">
        <f t="shared" si="10"/>
        <v/>
      </c>
      <c r="I161" s="18"/>
      <c r="J161" s="12" t="s">
        <v>57</v>
      </c>
      <c r="K161" s="1"/>
      <c r="L161" s="1"/>
      <c r="M161" s="1"/>
      <c r="N161" s="1"/>
    </row>
    <row r="162" spans="1:14" ht="15.6">
      <c r="A162" s="1"/>
      <c r="B162" s="47"/>
      <c r="C162" s="63"/>
      <c r="D162" s="21"/>
      <c r="E162" s="21"/>
      <c r="F162" s="21"/>
      <c r="G162" s="21"/>
      <c r="H162" s="22" t="str">
        <f t="shared" si="10"/>
        <v/>
      </c>
      <c r="I162" s="18"/>
      <c r="J162" s="1"/>
      <c r="K162" s="1"/>
      <c r="L162" s="1"/>
      <c r="M162" s="1"/>
      <c r="N162" s="1"/>
    </row>
    <row r="163" spans="1:14" ht="15.6">
      <c r="A163" s="1"/>
      <c r="B163" s="47"/>
      <c r="C163" s="63"/>
      <c r="D163" s="21"/>
      <c r="E163" s="21"/>
      <c r="F163" s="21"/>
      <c r="G163" s="21"/>
      <c r="H163" s="22" t="str">
        <f t="shared" si="10"/>
        <v/>
      </c>
      <c r="I163" s="18"/>
      <c r="J163" s="1"/>
      <c r="K163" s="1"/>
      <c r="L163" s="1"/>
      <c r="M163" s="1"/>
      <c r="N163" s="1"/>
    </row>
    <row r="164" spans="1:14" ht="15.6">
      <c r="A164" s="1"/>
      <c r="B164" s="47"/>
      <c r="C164" s="63"/>
      <c r="D164" s="21"/>
      <c r="E164" s="21"/>
      <c r="F164" s="21"/>
      <c r="G164" s="21"/>
      <c r="H164" s="22" t="str">
        <f t="shared" si="10"/>
        <v/>
      </c>
      <c r="I164" s="18"/>
      <c r="J164" s="1"/>
      <c r="K164" s="1"/>
      <c r="L164" s="1"/>
      <c r="M164" s="1"/>
      <c r="N164" s="1"/>
    </row>
    <row r="165" spans="1:14" ht="15.6">
      <c r="A165" s="1"/>
      <c r="B165" s="25"/>
      <c r="C165" s="65"/>
      <c r="D165" s="65"/>
      <c r="E165" s="27"/>
      <c r="F165" s="351" t="s">
        <v>68</v>
      </c>
      <c r="G165" s="325"/>
      <c r="H165" s="70">
        <f>IF(SUM(H157:H164)=0,"",SUM(H157:H164))</f>
        <v>170.25</v>
      </c>
      <c r="I165" s="67" t="str">
        <f>IF(I156="1%steel","cft",IF(I156="1.5%steel","cft",IF(I156="2%steel","cft",I156)))</f>
        <v>cft</v>
      </c>
      <c r="J165" s="1"/>
      <c r="K165" s="1"/>
      <c r="L165" s="1"/>
      <c r="M165" s="1"/>
      <c r="N165" s="1"/>
    </row>
    <row r="166" spans="1:14" ht="15.6">
      <c r="A166" s="1"/>
      <c r="B166" s="1"/>
      <c r="C166" s="1"/>
      <c r="D166" s="1"/>
      <c r="E166" s="1"/>
      <c r="F166" s="352" t="s">
        <v>69</v>
      </c>
      <c r="G166" s="350"/>
      <c r="H166" s="70">
        <v>0</v>
      </c>
      <c r="I166" s="69" t="str">
        <f>I165</f>
        <v>cft</v>
      </c>
      <c r="J166" s="1"/>
      <c r="K166" s="1"/>
      <c r="L166" s="1"/>
      <c r="M166" s="1"/>
      <c r="N166" s="1"/>
    </row>
    <row r="167" spans="1:14" ht="15.6">
      <c r="A167" s="1"/>
      <c r="B167" s="1"/>
      <c r="C167" s="1"/>
      <c r="D167" s="1"/>
      <c r="E167" s="1"/>
      <c r="F167" s="351" t="s">
        <v>70</v>
      </c>
      <c r="G167" s="325"/>
      <c r="H167" s="70">
        <f>H166+H165</f>
        <v>170.25</v>
      </c>
      <c r="I167" s="67" t="str">
        <f>I165</f>
        <v>cft</v>
      </c>
      <c r="J167" s="1"/>
      <c r="K167" s="1"/>
      <c r="L167" s="1"/>
      <c r="M167" s="1"/>
      <c r="N167" s="1"/>
    </row>
    <row r="168" spans="1:14" ht="15.6">
      <c r="A168" s="1"/>
      <c r="B168" s="1"/>
      <c r="C168" s="1"/>
      <c r="D168" s="1"/>
      <c r="E168" s="1"/>
      <c r="F168" s="1"/>
      <c r="G168" s="1"/>
      <c r="H168" s="1"/>
      <c r="I168" s="1"/>
      <c r="J168" s="1"/>
      <c r="K168" s="1"/>
      <c r="L168" s="1"/>
      <c r="M168" s="1"/>
      <c r="N168" s="1"/>
    </row>
    <row r="169" spans="1:14" ht="15.6">
      <c r="A169" s="1"/>
      <c r="B169" s="1"/>
      <c r="C169" s="1"/>
      <c r="D169" s="1"/>
      <c r="E169" s="1"/>
      <c r="F169" s="1"/>
      <c r="G169" s="1"/>
      <c r="H169" s="1"/>
      <c r="I169" s="1"/>
      <c r="J169" s="1"/>
      <c r="K169" s="1"/>
      <c r="L169" s="1"/>
      <c r="M169" s="1"/>
      <c r="N169" s="1"/>
    </row>
    <row r="170" spans="1:14" ht="23.25" customHeight="1">
      <c r="A170" s="1"/>
      <c r="B170" s="51" t="s">
        <v>93</v>
      </c>
      <c r="C170" s="8" t="s">
        <v>24</v>
      </c>
      <c r="D170" s="52"/>
      <c r="E170" s="52"/>
      <c r="F170" s="52"/>
      <c r="G170" s="10"/>
      <c r="H170" s="52"/>
      <c r="I170" s="11" t="s">
        <v>83</v>
      </c>
      <c r="J170" s="12" t="s">
        <v>49</v>
      </c>
      <c r="K170" s="1"/>
      <c r="L170" s="1"/>
      <c r="M170" s="1"/>
      <c r="N170" s="1"/>
    </row>
    <row r="171" spans="1:14" ht="109.2">
      <c r="A171" s="1"/>
      <c r="B171" s="62">
        <f>B157+1</f>
        <v>11</v>
      </c>
      <c r="C171" s="14" t="str">
        <f>'03-B.O.Q CIVIL WORK'!D25</f>
        <v>EXTRA FOR BRICK MASONRY AT HEIGHT / RESTRICTED ACCESS AREAS
Executing brick masonry work at first floor level or in areas where on-site stacking of bricks is not feasible, requiring additional labour for lifting, handling, and direct conveying/throwing of bricks from natural surface level (NSL) to working level/roof during execution, including scaffolding and all associated operations, complete in all respects in accordance with specifications and Engineer’s instructions.</v>
      </c>
      <c r="D171" s="15"/>
      <c r="E171" s="15"/>
      <c r="F171" s="63"/>
      <c r="G171" s="15"/>
      <c r="H171" s="17" t="str">
        <f t="shared" ref="H171:H178" si="11">IF(PRODUCT(D171,E171,F171,G171,I171)=0,"",PRODUCT(D171,E171,F171,G171,I171))</f>
        <v/>
      </c>
      <c r="I171" s="18"/>
      <c r="J171" s="12" t="s">
        <v>50</v>
      </c>
      <c r="K171" s="1"/>
      <c r="L171" s="1"/>
      <c r="M171" s="1"/>
      <c r="N171" s="1"/>
    </row>
    <row r="172" spans="1:14" ht="15.6">
      <c r="A172" s="1"/>
      <c r="B172" s="47"/>
      <c r="C172" s="64"/>
      <c r="D172" s="15"/>
      <c r="E172" s="15"/>
      <c r="F172" s="15"/>
      <c r="G172" s="15"/>
      <c r="H172" s="17" t="str">
        <f t="shared" si="11"/>
        <v/>
      </c>
      <c r="I172" s="18"/>
      <c r="J172" s="12" t="s">
        <v>51</v>
      </c>
      <c r="K172" s="1"/>
      <c r="L172" s="1"/>
      <c r="M172" s="1"/>
      <c r="N172" s="1"/>
    </row>
    <row r="173" spans="1:14" ht="15.6">
      <c r="A173" s="1"/>
      <c r="B173" s="60"/>
      <c r="C173" s="14" t="s">
        <v>96</v>
      </c>
      <c r="D173" s="21">
        <v>1</v>
      </c>
      <c r="E173" s="21">
        <f>H167</f>
        <v>170.25</v>
      </c>
      <c r="F173" s="21"/>
      <c r="G173" s="21"/>
      <c r="H173" s="22">
        <f t="shared" si="11"/>
        <v>170.25</v>
      </c>
      <c r="I173" s="18"/>
      <c r="J173" s="12" t="s">
        <v>53</v>
      </c>
      <c r="K173" s="1"/>
      <c r="L173" s="1"/>
      <c r="M173" s="1"/>
      <c r="N173" s="1"/>
    </row>
    <row r="174" spans="1:14" ht="15.6">
      <c r="A174" s="1"/>
      <c r="B174" s="47"/>
      <c r="C174" s="64"/>
      <c r="D174" s="15"/>
      <c r="E174" s="15"/>
      <c r="F174" s="15"/>
      <c r="G174" s="15"/>
      <c r="H174" s="17" t="str">
        <f t="shared" si="11"/>
        <v/>
      </c>
      <c r="I174" s="18"/>
      <c r="J174" s="12" t="s">
        <v>55</v>
      </c>
      <c r="K174" s="1"/>
      <c r="L174" s="1"/>
      <c r="M174" s="1"/>
      <c r="N174" s="1"/>
    </row>
    <row r="175" spans="1:14" ht="15.6">
      <c r="A175" s="1"/>
      <c r="B175" s="47"/>
      <c r="C175" s="63"/>
      <c r="D175" s="15"/>
      <c r="E175" s="15"/>
      <c r="F175" s="15"/>
      <c r="G175" s="15"/>
      <c r="H175" s="17" t="str">
        <f t="shared" si="11"/>
        <v/>
      </c>
      <c r="I175" s="18"/>
      <c r="J175" s="1"/>
      <c r="K175" s="1"/>
      <c r="L175" s="1"/>
      <c r="M175" s="1"/>
      <c r="N175" s="1"/>
    </row>
    <row r="176" spans="1:14" ht="15.6">
      <c r="A176" s="1"/>
      <c r="B176" s="47"/>
      <c r="C176" s="63"/>
      <c r="D176" s="15"/>
      <c r="E176" s="15"/>
      <c r="F176" s="15"/>
      <c r="G176" s="15"/>
      <c r="H176" s="17" t="str">
        <f t="shared" si="11"/>
        <v/>
      </c>
      <c r="I176" s="18"/>
      <c r="J176" s="1"/>
      <c r="K176" s="1"/>
      <c r="L176" s="1"/>
      <c r="M176" s="1"/>
      <c r="N176" s="1"/>
    </row>
    <row r="177" spans="1:14" ht="15.6">
      <c r="A177" s="1"/>
      <c r="B177" s="47"/>
      <c r="C177" s="63"/>
      <c r="D177" s="15"/>
      <c r="E177" s="15"/>
      <c r="F177" s="15"/>
      <c r="G177" s="15"/>
      <c r="H177" s="17" t="str">
        <f t="shared" si="11"/>
        <v/>
      </c>
      <c r="I177" s="18"/>
      <c r="J177" s="1"/>
      <c r="K177" s="1"/>
      <c r="L177" s="1"/>
      <c r="M177" s="1"/>
      <c r="N177" s="1"/>
    </row>
    <row r="178" spans="1:14" ht="15.6">
      <c r="A178" s="1"/>
      <c r="B178" s="47"/>
      <c r="C178" s="63"/>
      <c r="D178" s="15"/>
      <c r="E178" s="15"/>
      <c r="F178" s="15"/>
      <c r="G178" s="15"/>
      <c r="H178" s="17" t="str">
        <f t="shared" si="11"/>
        <v/>
      </c>
      <c r="I178" s="18"/>
      <c r="J178" s="1"/>
      <c r="K178" s="1"/>
      <c r="L178" s="1"/>
      <c r="M178" s="1"/>
      <c r="N178" s="1"/>
    </row>
    <row r="179" spans="1:14" ht="15.6">
      <c r="A179" s="1"/>
      <c r="B179" s="25"/>
      <c r="C179" s="65"/>
      <c r="D179" s="65"/>
      <c r="E179" s="27"/>
      <c r="F179" s="351" t="s">
        <v>68</v>
      </c>
      <c r="G179" s="325"/>
      <c r="H179" s="70">
        <f>IF(SUM(H171:H178)=0,"",SUM(H171:H178))</f>
        <v>170.25</v>
      </c>
      <c r="I179" s="67" t="str">
        <f>IF(I170="1%steel","cft",IF(I170="1.5%steel","cft",IF(I170="2%steel","cft",I170)))</f>
        <v>cft</v>
      </c>
      <c r="J179" s="1"/>
      <c r="K179" s="1"/>
      <c r="L179" s="1"/>
      <c r="M179" s="1"/>
      <c r="N179" s="1"/>
    </row>
    <row r="180" spans="1:14" ht="15.6">
      <c r="A180" s="1"/>
      <c r="B180" s="1"/>
      <c r="C180" s="1"/>
      <c r="D180" s="1"/>
      <c r="E180" s="1"/>
      <c r="F180" s="352" t="s">
        <v>69</v>
      </c>
      <c r="G180" s="350"/>
      <c r="H180" s="70">
        <v>0</v>
      </c>
      <c r="I180" s="69" t="str">
        <f>I179</f>
        <v>cft</v>
      </c>
      <c r="J180" s="1"/>
      <c r="K180" s="1"/>
      <c r="L180" s="1"/>
      <c r="M180" s="1"/>
      <c r="N180" s="1"/>
    </row>
    <row r="181" spans="1:14" ht="15.6">
      <c r="A181" s="1"/>
      <c r="B181" s="1"/>
      <c r="C181" s="1"/>
      <c r="D181" s="1"/>
      <c r="E181" s="1"/>
      <c r="F181" s="351" t="s">
        <v>70</v>
      </c>
      <c r="G181" s="325"/>
      <c r="H181" s="70">
        <f>H180+H179</f>
        <v>170.25</v>
      </c>
      <c r="I181" s="67" t="str">
        <f>I179</f>
        <v>cft</v>
      </c>
      <c r="J181" s="1"/>
      <c r="K181" s="1"/>
      <c r="L181" s="1"/>
      <c r="M181" s="1"/>
      <c r="N181" s="1"/>
    </row>
    <row r="182" spans="1:14" ht="15.6">
      <c r="A182" s="1"/>
      <c r="B182" s="1"/>
      <c r="C182" s="1"/>
      <c r="D182" s="1"/>
      <c r="E182" s="1"/>
      <c r="F182" s="1"/>
      <c r="G182" s="1"/>
      <c r="H182" s="1"/>
      <c r="I182" s="1"/>
      <c r="J182" s="1"/>
      <c r="K182" s="1"/>
      <c r="L182" s="1"/>
      <c r="M182" s="1"/>
      <c r="N182" s="1"/>
    </row>
    <row r="183" spans="1:14" ht="15.6">
      <c r="A183" s="1"/>
      <c r="B183" s="1"/>
      <c r="C183" s="1"/>
      <c r="D183" s="1"/>
      <c r="E183" s="1"/>
      <c r="F183" s="1"/>
      <c r="G183" s="1"/>
      <c r="H183" s="1"/>
      <c r="I183" s="1"/>
      <c r="J183" s="1"/>
      <c r="K183" s="1"/>
      <c r="L183" s="1"/>
      <c r="M183" s="1"/>
      <c r="N183" s="1"/>
    </row>
    <row r="184" spans="1:14" ht="23.25" customHeight="1">
      <c r="A184" s="1"/>
      <c r="B184" s="51" t="s">
        <v>97</v>
      </c>
      <c r="C184" s="8" t="s">
        <v>25</v>
      </c>
      <c r="D184" s="52"/>
      <c r="E184" s="52"/>
      <c r="F184" s="52"/>
      <c r="G184" s="10"/>
      <c r="H184" s="52"/>
      <c r="I184" s="11" t="s">
        <v>48</v>
      </c>
      <c r="J184" s="12" t="s">
        <v>49</v>
      </c>
      <c r="K184" s="1"/>
      <c r="L184" s="1"/>
      <c r="M184" s="1"/>
      <c r="N184" s="1"/>
    </row>
    <row r="185" spans="1:14" ht="78">
      <c r="A185" s="1"/>
      <c r="B185" s="62">
        <f>B171+1</f>
        <v>12</v>
      </c>
      <c r="C185" s="14" t="str">
        <f>'03-B.O.Q CIVIL WORK'!D28</f>
        <v>BITUMEN COATING ON ROOF
Applying two coats of hot bitumen at the specified rate (34 lbs. for %sft over the roof)   over a prepared roof surface, including surface cleaning and sand blinding to achieve a uniform waterproofing layer, complete in all respects as per specifications.</v>
      </c>
      <c r="D185" s="15"/>
      <c r="E185" s="15"/>
      <c r="F185" s="63"/>
      <c r="G185" s="15"/>
      <c r="H185" s="17" t="str">
        <f t="shared" ref="H185:H192" si="12">IF(PRODUCT(D185,E185,F185,G185,I185)=0,"",PRODUCT(D185,E185,F185,G185,I185))</f>
        <v/>
      </c>
      <c r="I185" s="18"/>
      <c r="J185" s="12" t="s">
        <v>50</v>
      </c>
      <c r="K185" s="1"/>
      <c r="L185" s="1"/>
      <c r="M185" s="1"/>
      <c r="N185" s="1"/>
    </row>
    <row r="186" spans="1:14" ht="15.6">
      <c r="A186" s="1"/>
      <c r="B186" s="47"/>
      <c r="C186" s="64"/>
      <c r="D186" s="15"/>
      <c r="E186" s="15"/>
      <c r="F186" s="15"/>
      <c r="G186" s="15"/>
      <c r="H186" s="17" t="str">
        <f t="shared" si="12"/>
        <v/>
      </c>
      <c r="I186" s="18"/>
      <c r="J186" s="12" t="s">
        <v>51</v>
      </c>
      <c r="K186" s="1"/>
      <c r="L186" s="1"/>
      <c r="M186" s="1"/>
      <c r="N186" s="1"/>
    </row>
    <row r="187" spans="1:14" ht="15.6">
      <c r="A187" s="1"/>
      <c r="B187" s="45" t="s">
        <v>72</v>
      </c>
      <c r="C187" s="14" t="s">
        <v>98</v>
      </c>
      <c r="D187" s="72">
        <v>1</v>
      </c>
      <c r="E187" s="72">
        <v>81.75</v>
      </c>
      <c r="F187" s="72">
        <v>30.33</v>
      </c>
      <c r="G187" s="21"/>
      <c r="H187" s="22">
        <f t="shared" si="12"/>
        <v>2479.4775</v>
      </c>
      <c r="I187" s="18"/>
      <c r="J187" s="12" t="s">
        <v>53</v>
      </c>
      <c r="K187" s="1"/>
      <c r="L187" s="1"/>
      <c r="M187" s="1"/>
      <c r="N187" s="1"/>
    </row>
    <row r="188" spans="1:14" ht="15.6">
      <c r="A188" s="1"/>
      <c r="B188" s="47"/>
      <c r="C188" s="64"/>
      <c r="D188" s="15"/>
      <c r="E188" s="15"/>
      <c r="F188" s="15"/>
      <c r="G188" s="15"/>
      <c r="H188" s="17" t="str">
        <f t="shared" si="12"/>
        <v/>
      </c>
      <c r="I188" s="18"/>
      <c r="J188" s="12" t="s">
        <v>55</v>
      </c>
      <c r="K188" s="1"/>
      <c r="L188" s="1"/>
      <c r="M188" s="1"/>
      <c r="N188" s="1"/>
    </row>
    <row r="189" spans="1:14" ht="15.6">
      <c r="A189" s="1"/>
      <c r="B189" s="47"/>
      <c r="C189" s="64"/>
      <c r="D189" s="15"/>
      <c r="E189" s="15"/>
      <c r="F189" s="15"/>
      <c r="G189" s="15"/>
      <c r="H189" s="17" t="str">
        <f t="shared" si="12"/>
        <v/>
      </c>
      <c r="I189" s="18"/>
      <c r="J189" s="12" t="s">
        <v>57</v>
      </c>
      <c r="K189" s="1"/>
      <c r="L189" s="1"/>
      <c r="M189" s="1"/>
      <c r="N189" s="1"/>
    </row>
    <row r="190" spans="1:14" ht="15.6">
      <c r="A190" s="1"/>
      <c r="B190" s="47"/>
      <c r="C190" s="63"/>
      <c r="D190" s="15"/>
      <c r="E190" s="15"/>
      <c r="F190" s="15"/>
      <c r="G190" s="15"/>
      <c r="H190" s="17" t="str">
        <f t="shared" si="12"/>
        <v/>
      </c>
      <c r="I190" s="18"/>
      <c r="J190" s="1"/>
      <c r="K190" s="1"/>
      <c r="L190" s="1"/>
      <c r="M190" s="1"/>
      <c r="N190" s="1"/>
    </row>
    <row r="191" spans="1:14" ht="15.6">
      <c r="A191" s="1"/>
      <c r="B191" s="47"/>
      <c r="C191" s="63"/>
      <c r="D191" s="15"/>
      <c r="E191" s="15"/>
      <c r="F191" s="15"/>
      <c r="G191" s="15"/>
      <c r="H191" s="17" t="str">
        <f t="shared" si="12"/>
        <v/>
      </c>
      <c r="I191" s="18"/>
      <c r="J191" s="1"/>
      <c r="K191" s="1"/>
      <c r="L191" s="1"/>
      <c r="M191" s="1"/>
      <c r="N191" s="1"/>
    </row>
    <row r="192" spans="1:14" ht="15.6">
      <c r="A192" s="1"/>
      <c r="B192" s="47"/>
      <c r="C192" s="63"/>
      <c r="D192" s="15"/>
      <c r="E192" s="15"/>
      <c r="F192" s="15"/>
      <c r="G192" s="15"/>
      <c r="H192" s="17" t="str">
        <f t="shared" si="12"/>
        <v/>
      </c>
      <c r="I192" s="18"/>
      <c r="J192" s="1"/>
      <c r="K192" s="1"/>
      <c r="L192" s="1"/>
      <c r="M192" s="1"/>
      <c r="N192" s="1"/>
    </row>
    <row r="193" spans="1:14" ht="15.6">
      <c r="A193" s="1"/>
      <c r="B193" s="25"/>
      <c r="C193" s="65"/>
      <c r="D193" s="65"/>
      <c r="E193" s="27"/>
      <c r="F193" s="351" t="s">
        <v>68</v>
      </c>
      <c r="G193" s="325"/>
      <c r="H193" s="70">
        <f>IF(SUM(H185:H192)=0,"",SUM(H185:H192))</f>
        <v>2479.4775</v>
      </c>
      <c r="I193" s="67" t="str">
        <f>IF(I184="1%steel","cft",IF(I184="1.5%steel","cft",IF(I184="2%steel","cft",I184)))</f>
        <v>sft</v>
      </c>
      <c r="J193" s="1"/>
      <c r="K193" s="1"/>
      <c r="L193" s="1"/>
      <c r="M193" s="1"/>
      <c r="N193" s="1"/>
    </row>
    <row r="194" spans="1:14" ht="15.6">
      <c r="A194" s="1"/>
      <c r="B194" s="1"/>
      <c r="C194" s="1"/>
      <c r="D194" s="1"/>
      <c r="E194" s="1"/>
      <c r="F194" s="352" t="s">
        <v>69</v>
      </c>
      <c r="G194" s="350"/>
      <c r="H194" s="70">
        <v>0</v>
      </c>
      <c r="I194" s="69" t="str">
        <f>I193</f>
        <v>sft</v>
      </c>
      <c r="J194" s="1"/>
      <c r="K194" s="1"/>
      <c r="L194" s="1"/>
      <c r="M194" s="1"/>
      <c r="N194" s="1"/>
    </row>
    <row r="195" spans="1:14" ht="15.6">
      <c r="A195" s="1"/>
      <c r="B195" s="1"/>
      <c r="C195" s="1"/>
      <c r="D195" s="1"/>
      <c r="E195" s="1"/>
      <c r="F195" s="351" t="s">
        <v>70</v>
      </c>
      <c r="G195" s="325"/>
      <c r="H195" s="70">
        <f>H194+H193</f>
        <v>2479.4775</v>
      </c>
      <c r="I195" s="67" t="str">
        <f>I193</f>
        <v>sft</v>
      </c>
      <c r="J195" s="1"/>
      <c r="K195" s="1"/>
      <c r="L195" s="1"/>
      <c r="M195" s="1"/>
      <c r="N195" s="1"/>
    </row>
    <row r="196" spans="1:14" ht="15.6">
      <c r="A196" s="1"/>
      <c r="B196" s="1"/>
      <c r="C196" s="1"/>
      <c r="D196" s="1"/>
      <c r="E196" s="1"/>
      <c r="F196" s="1"/>
      <c r="G196" s="1"/>
      <c r="H196" s="1"/>
      <c r="I196" s="1"/>
      <c r="J196" s="1"/>
      <c r="K196" s="1"/>
      <c r="L196" s="1"/>
      <c r="M196" s="1"/>
      <c r="N196" s="1"/>
    </row>
    <row r="197" spans="1:14" ht="15.6">
      <c r="A197" s="1"/>
      <c r="B197" s="1"/>
      <c r="C197" s="1"/>
      <c r="D197" s="1"/>
      <c r="E197" s="1"/>
      <c r="F197" s="1"/>
      <c r="G197" s="1"/>
      <c r="H197" s="1"/>
      <c r="I197" s="1"/>
      <c r="J197" s="1"/>
      <c r="K197" s="1"/>
      <c r="L197" s="1"/>
      <c r="M197" s="1"/>
      <c r="N197" s="1"/>
    </row>
    <row r="198" spans="1:14" ht="23.25" customHeight="1">
      <c r="A198" s="1"/>
      <c r="B198" s="51" t="s">
        <v>97</v>
      </c>
      <c r="C198" s="8" t="s">
        <v>25</v>
      </c>
      <c r="D198" s="52"/>
      <c r="E198" s="52"/>
      <c r="F198" s="52"/>
      <c r="G198" s="10"/>
      <c r="H198" s="52"/>
      <c r="I198" s="11" t="s">
        <v>41</v>
      </c>
      <c r="J198" s="12" t="s">
        <v>49</v>
      </c>
      <c r="K198" s="1"/>
      <c r="L198" s="1"/>
      <c r="M198" s="1"/>
      <c r="N198" s="1"/>
    </row>
    <row r="199" spans="1:14" ht="62.4">
      <c r="A199" s="1"/>
      <c r="B199" s="62">
        <f>B185+1</f>
        <v>13</v>
      </c>
      <c r="C199" s="14" t="str">
        <f>'03-B.O.Q CIVIL WORK'!D29</f>
        <v>KHURAS ON ROOF (TOP)
Forming a khuras on the roof of size 2' × 2' × 6", including proper shaping, finishing, and slope to facilitate drainage, complete in all respects.</v>
      </c>
      <c r="D199" s="15"/>
      <c r="E199" s="15"/>
      <c r="F199" s="63"/>
      <c r="G199" s="15"/>
      <c r="H199" s="17" t="str">
        <f t="shared" ref="H199:H204" si="13">IF(PRODUCT(D199,E199,F199,G199,I199)=0,"",PRODUCT(D199,E199,F199,G199,I199))</f>
        <v/>
      </c>
      <c r="I199" s="18"/>
      <c r="J199" s="12" t="s">
        <v>50</v>
      </c>
      <c r="K199" s="1"/>
      <c r="L199" s="1"/>
      <c r="M199" s="1"/>
      <c r="N199" s="1"/>
    </row>
    <row r="200" spans="1:14" ht="15.6">
      <c r="A200" s="1"/>
      <c r="B200" s="47"/>
      <c r="C200" s="64"/>
      <c r="D200" s="15"/>
      <c r="E200" s="15"/>
      <c r="F200" s="15"/>
      <c r="G200" s="15"/>
      <c r="H200" s="17" t="str">
        <f t="shared" si="13"/>
        <v/>
      </c>
      <c r="I200" s="18"/>
      <c r="J200" s="12" t="s">
        <v>51</v>
      </c>
      <c r="K200" s="1"/>
      <c r="L200" s="1"/>
      <c r="M200" s="1"/>
      <c r="N200" s="1"/>
    </row>
    <row r="201" spans="1:14" ht="15.6">
      <c r="A201" s="1"/>
      <c r="B201" s="45" t="s">
        <v>72</v>
      </c>
      <c r="C201" s="14" t="s">
        <v>99</v>
      </c>
      <c r="D201" s="72">
        <v>4</v>
      </c>
      <c r="E201" s="72"/>
      <c r="F201" s="72"/>
      <c r="G201" s="72"/>
      <c r="H201" s="73">
        <f t="shared" si="13"/>
        <v>4</v>
      </c>
      <c r="I201" s="18"/>
      <c r="J201" s="12" t="s">
        <v>53</v>
      </c>
      <c r="K201" s="1"/>
      <c r="L201" s="1"/>
      <c r="M201" s="1"/>
      <c r="N201" s="1"/>
    </row>
    <row r="202" spans="1:14" ht="15.6">
      <c r="A202" s="1"/>
      <c r="B202" s="47"/>
      <c r="C202" s="64"/>
      <c r="D202" s="15"/>
      <c r="E202" s="15"/>
      <c r="F202" s="15"/>
      <c r="G202" s="15"/>
      <c r="H202" s="17" t="str">
        <f t="shared" si="13"/>
        <v/>
      </c>
      <c r="I202" s="18"/>
      <c r="J202" s="12" t="s">
        <v>55</v>
      </c>
      <c r="K202" s="1"/>
      <c r="L202" s="1"/>
      <c r="M202" s="1"/>
      <c r="N202" s="1"/>
    </row>
    <row r="203" spans="1:14" ht="15.6">
      <c r="A203" s="1"/>
      <c r="B203" s="47"/>
      <c r="C203" s="63"/>
      <c r="D203" s="15"/>
      <c r="E203" s="15"/>
      <c r="F203" s="15"/>
      <c r="G203" s="15"/>
      <c r="H203" s="17" t="str">
        <f t="shared" si="13"/>
        <v/>
      </c>
      <c r="I203" s="18"/>
      <c r="J203" s="1"/>
      <c r="K203" s="1"/>
      <c r="L203" s="1"/>
      <c r="M203" s="1"/>
      <c r="N203" s="1"/>
    </row>
    <row r="204" spans="1:14" ht="15.6">
      <c r="A204" s="1"/>
      <c r="B204" s="47"/>
      <c r="C204" s="63"/>
      <c r="D204" s="15"/>
      <c r="E204" s="15"/>
      <c r="F204" s="15"/>
      <c r="G204" s="15"/>
      <c r="H204" s="17" t="str">
        <f t="shared" si="13"/>
        <v/>
      </c>
      <c r="I204" s="18"/>
      <c r="J204" s="1"/>
      <c r="K204" s="1"/>
      <c r="L204" s="1"/>
      <c r="M204" s="1"/>
      <c r="N204" s="1"/>
    </row>
    <row r="205" spans="1:14" ht="15.6">
      <c r="A205" s="1"/>
      <c r="B205" s="25"/>
      <c r="C205" s="65"/>
      <c r="D205" s="65"/>
      <c r="E205" s="27"/>
      <c r="F205" s="351" t="s">
        <v>68</v>
      </c>
      <c r="G205" s="325"/>
      <c r="H205" s="66">
        <f>IF(SUM(H199:H204)=0,"",SUM(H199:H204))</f>
        <v>4</v>
      </c>
      <c r="I205" s="67" t="str">
        <f>IF(I198="1%steel","cft",IF(I198="1.5%steel","cft",IF(I198="2%steel","cft",I198)))</f>
        <v>No</v>
      </c>
      <c r="J205" s="1"/>
      <c r="K205" s="1"/>
      <c r="L205" s="1"/>
      <c r="M205" s="1"/>
      <c r="N205" s="1"/>
    </row>
    <row r="206" spans="1:14" ht="15.6">
      <c r="A206" s="1"/>
      <c r="B206" s="1"/>
      <c r="C206" s="1"/>
      <c r="D206" s="1"/>
      <c r="E206" s="1"/>
      <c r="F206" s="352" t="s">
        <v>69</v>
      </c>
      <c r="G206" s="350"/>
      <c r="H206" s="68">
        <v>0</v>
      </c>
      <c r="I206" s="69" t="str">
        <f>I205</f>
        <v>No</v>
      </c>
      <c r="J206" s="1"/>
      <c r="K206" s="1"/>
      <c r="L206" s="1"/>
      <c r="M206" s="1"/>
      <c r="N206" s="1"/>
    </row>
    <row r="207" spans="1:14" ht="15.6">
      <c r="A207" s="1"/>
      <c r="B207" s="1"/>
      <c r="C207" s="1"/>
      <c r="D207" s="1"/>
      <c r="E207" s="1"/>
      <c r="F207" s="351" t="s">
        <v>70</v>
      </c>
      <c r="G207" s="325"/>
      <c r="H207" s="70">
        <f>H206+H205</f>
        <v>4</v>
      </c>
      <c r="I207" s="67" t="str">
        <f>I205</f>
        <v>No</v>
      </c>
      <c r="J207" s="1"/>
      <c r="K207" s="1"/>
      <c r="L207" s="1"/>
      <c r="M207" s="1"/>
      <c r="N207" s="1"/>
    </row>
    <row r="208" spans="1:14" ht="15.6">
      <c r="A208" s="1"/>
      <c r="B208" s="1"/>
      <c r="C208" s="1"/>
      <c r="D208" s="1"/>
      <c r="E208" s="1"/>
      <c r="F208" s="1"/>
      <c r="G208" s="1"/>
      <c r="H208" s="1"/>
      <c r="I208" s="1"/>
      <c r="J208" s="1"/>
      <c r="K208" s="1"/>
      <c r="L208" s="1"/>
      <c r="M208" s="1"/>
      <c r="N208" s="1"/>
    </row>
    <row r="209" spans="1:14" ht="15.6">
      <c r="A209" s="1"/>
      <c r="B209" s="1"/>
      <c r="C209" s="1"/>
      <c r="D209" s="1"/>
      <c r="E209" s="1"/>
      <c r="F209" s="1"/>
      <c r="G209" s="1"/>
      <c r="H209" s="1"/>
      <c r="I209" s="1"/>
      <c r="J209" s="1"/>
      <c r="K209" s="1"/>
      <c r="L209" s="1"/>
      <c r="M209" s="1"/>
      <c r="N209" s="1"/>
    </row>
    <row r="210" spans="1:14" ht="23.25" customHeight="1">
      <c r="A210" s="1"/>
      <c r="B210" s="51" t="s">
        <v>97</v>
      </c>
      <c r="C210" s="8" t="s">
        <v>25</v>
      </c>
      <c r="D210" s="52"/>
      <c r="E210" s="52"/>
      <c r="F210" s="52"/>
      <c r="G210" s="10"/>
      <c r="H210" s="52"/>
      <c r="I210" s="11" t="s">
        <v>41</v>
      </c>
      <c r="J210" s="12" t="s">
        <v>49</v>
      </c>
      <c r="K210" s="1"/>
      <c r="L210" s="1"/>
      <c r="M210" s="1"/>
      <c r="N210" s="1"/>
    </row>
    <row r="211" spans="1:14" ht="78">
      <c r="A211" s="1"/>
      <c r="B211" s="62">
        <f>B199+1</f>
        <v>14</v>
      </c>
      <c r="C211" s="14" t="str">
        <f>'03-B.O.Q CIVIL WORK'!D30</f>
        <v>BOTTOM KHURAS (DRAIN OUTLETS)
Constructing bottom khuras in brick masonry in cement sand mortar (One Part of Cement and Six Part of Sand) over 3" thick PCC (1:4:8), including proper slope, finishing, and drainage arrangement, complete in all respects.</v>
      </c>
      <c r="D211" s="15"/>
      <c r="E211" s="15"/>
      <c r="F211" s="63"/>
      <c r="G211" s="15"/>
      <c r="H211" s="17" t="str">
        <f t="shared" ref="H211:H217" si="14">IF(PRODUCT(D211,E211,F211,G211,I211)=0,"",PRODUCT(D211,E211,F211,G211,I211))</f>
        <v/>
      </c>
      <c r="I211" s="18"/>
      <c r="J211" s="12" t="s">
        <v>50</v>
      </c>
      <c r="K211" s="1"/>
      <c r="L211" s="1"/>
      <c r="M211" s="1"/>
      <c r="N211" s="1"/>
    </row>
    <row r="212" spans="1:14" ht="15.6">
      <c r="A212" s="1"/>
      <c r="B212" s="47"/>
      <c r="C212" s="64"/>
      <c r="D212" s="15"/>
      <c r="E212" s="15"/>
      <c r="F212" s="15"/>
      <c r="G212" s="15"/>
      <c r="H212" s="22" t="str">
        <f t="shared" si="14"/>
        <v/>
      </c>
      <c r="I212" s="18"/>
      <c r="J212" s="12" t="s">
        <v>51</v>
      </c>
      <c r="K212" s="1"/>
      <c r="L212" s="1"/>
      <c r="M212" s="1"/>
      <c r="N212" s="1"/>
    </row>
    <row r="213" spans="1:14" ht="15.6">
      <c r="A213" s="1"/>
      <c r="B213" s="45" t="s">
        <v>72</v>
      </c>
      <c r="C213" s="14" t="s">
        <v>100</v>
      </c>
      <c r="D213" s="72">
        <v>4</v>
      </c>
      <c r="E213" s="15"/>
      <c r="F213" s="15"/>
      <c r="G213" s="15"/>
      <c r="H213" s="22">
        <f t="shared" si="14"/>
        <v>4</v>
      </c>
      <c r="I213" s="18"/>
      <c r="J213" s="12" t="s">
        <v>53</v>
      </c>
      <c r="K213" s="1"/>
      <c r="L213" s="1"/>
      <c r="M213" s="1"/>
      <c r="N213" s="1"/>
    </row>
    <row r="214" spans="1:14" ht="15.6">
      <c r="A214" s="1"/>
      <c r="B214" s="47"/>
      <c r="C214" s="64"/>
      <c r="D214" s="15"/>
      <c r="E214" s="15"/>
      <c r="F214" s="15"/>
      <c r="G214" s="15"/>
      <c r="H214" s="22" t="str">
        <f t="shared" si="14"/>
        <v/>
      </c>
      <c r="I214" s="18"/>
      <c r="J214" s="12" t="s">
        <v>55</v>
      </c>
      <c r="K214" s="1"/>
      <c r="L214" s="1"/>
      <c r="M214" s="1"/>
      <c r="N214" s="1"/>
    </row>
    <row r="215" spans="1:14" ht="15.6">
      <c r="A215" s="1"/>
      <c r="B215" s="47"/>
      <c r="C215" s="63"/>
      <c r="D215" s="15"/>
      <c r="E215" s="15"/>
      <c r="F215" s="15"/>
      <c r="G215" s="15"/>
      <c r="H215" s="17" t="str">
        <f t="shared" si="14"/>
        <v/>
      </c>
      <c r="I215" s="18"/>
      <c r="J215" s="1"/>
      <c r="K215" s="1"/>
      <c r="L215" s="1"/>
      <c r="M215" s="1"/>
      <c r="N215" s="1"/>
    </row>
    <row r="216" spans="1:14" ht="15.6">
      <c r="A216" s="1"/>
      <c r="B216" s="47"/>
      <c r="C216" s="63"/>
      <c r="D216" s="15"/>
      <c r="E216" s="15"/>
      <c r="F216" s="15"/>
      <c r="G216" s="15"/>
      <c r="H216" s="17" t="str">
        <f t="shared" si="14"/>
        <v/>
      </c>
      <c r="I216" s="18"/>
      <c r="J216" s="1"/>
      <c r="K216" s="1"/>
      <c r="L216" s="1"/>
      <c r="M216" s="1"/>
      <c r="N216" s="1"/>
    </row>
    <row r="217" spans="1:14" ht="15.6">
      <c r="A217" s="1"/>
      <c r="B217" s="47"/>
      <c r="C217" s="63"/>
      <c r="D217" s="15"/>
      <c r="E217" s="15"/>
      <c r="F217" s="15"/>
      <c r="G217" s="15"/>
      <c r="H217" s="17" t="str">
        <f t="shared" si="14"/>
        <v/>
      </c>
      <c r="I217" s="18"/>
      <c r="J217" s="1"/>
      <c r="K217" s="1"/>
      <c r="L217" s="1"/>
      <c r="M217" s="1"/>
      <c r="N217" s="1"/>
    </row>
    <row r="218" spans="1:14" ht="15.6">
      <c r="A218" s="1"/>
      <c r="B218" s="25"/>
      <c r="C218" s="65"/>
      <c r="D218" s="65"/>
      <c r="E218" s="27"/>
      <c r="F218" s="351" t="s">
        <v>68</v>
      </c>
      <c r="G218" s="325"/>
      <c r="H218" s="66">
        <f>IF(SUM(H211:H217)=0,"",SUM(H211:H217))</f>
        <v>4</v>
      </c>
      <c r="I218" s="67" t="str">
        <f>IF(I210="1%steel","cft",IF(I210="1.5%steel","cft",IF(I210="2%steel","cft",I210)))</f>
        <v>No</v>
      </c>
      <c r="J218" s="1"/>
      <c r="K218" s="1"/>
      <c r="L218" s="1"/>
      <c r="M218" s="1"/>
      <c r="N218" s="1"/>
    </row>
    <row r="219" spans="1:14" ht="15.6">
      <c r="A219" s="1"/>
      <c r="B219" s="1"/>
      <c r="C219" s="1"/>
      <c r="D219" s="1"/>
      <c r="E219" s="1"/>
      <c r="F219" s="352" t="s">
        <v>69</v>
      </c>
      <c r="G219" s="350"/>
      <c r="H219" s="68">
        <v>0</v>
      </c>
      <c r="I219" s="69" t="str">
        <f>I218</f>
        <v>No</v>
      </c>
      <c r="J219" s="1"/>
      <c r="K219" s="1"/>
      <c r="L219" s="1"/>
      <c r="M219" s="1"/>
      <c r="N219" s="1"/>
    </row>
    <row r="220" spans="1:14" ht="15.6">
      <c r="A220" s="1"/>
      <c r="B220" s="1"/>
      <c r="C220" s="1"/>
      <c r="D220" s="1"/>
      <c r="E220" s="1"/>
      <c r="F220" s="351" t="s">
        <v>70</v>
      </c>
      <c r="G220" s="325"/>
      <c r="H220" s="70">
        <f>H219+H218</f>
        <v>4</v>
      </c>
      <c r="I220" s="67" t="str">
        <f>I218</f>
        <v>No</v>
      </c>
      <c r="J220" s="1"/>
      <c r="K220" s="1"/>
      <c r="L220" s="1"/>
      <c r="M220" s="1"/>
      <c r="N220" s="1"/>
    </row>
    <row r="221" spans="1:14" ht="15.6">
      <c r="A221" s="1"/>
      <c r="B221" s="1"/>
      <c r="C221" s="1"/>
      <c r="D221" s="1"/>
      <c r="E221" s="1"/>
      <c r="F221" s="1"/>
      <c r="G221" s="1"/>
      <c r="H221" s="1"/>
      <c r="I221" s="1"/>
      <c r="J221" s="1"/>
      <c r="K221" s="1"/>
      <c r="L221" s="1"/>
      <c r="M221" s="1"/>
      <c r="N221" s="1"/>
    </row>
    <row r="222" spans="1:14" ht="15.6">
      <c r="A222" s="1"/>
      <c r="B222" s="1"/>
      <c r="C222" s="1"/>
      <c r="D222" s="1"/>
      <c r="E222" s="1"/>
      <c r="F222" s="1"/>
      <c r="G222" s="1"/>
      <c r="H222" s="1"/>
      <c r="I222" s="1"/>
      <c r="J222" s="1"/>
      <c r="K222" s="1"/>
      <c r="L222" s="1"/>
      <c r="M222" s="1"/>
      <c r="N222" s="1"/>
    </row>
    <row r="223" spans="1:14" ht="23.25" customHeight="1">
      <c r="A223" s="1"/>
      <c r="B223" s="51" t="s">
        <v>101</v>
      </c>
      <c r="C223" s="8" t="s">
        <v>27</v>
      </c>
      <c r="D223" s="52"/>
      <c r="E223" s="52"/>
      <c r="F223" s="52"/>
      <c r="G223" s="10"/>
      <c r="H223" s="52"/>
      <c r="I223" s="11" t="s">
        <v>48</v>
      </c>
      <c r="J223" s="12" t="s">
        <v>49</v>
      </c>
      <c r="K223" s="1"/>
      <c r="L223" s="1"/>
      <c r="M223" s="1"/>
      <c r="N223" s="1"/>
    </row>
    <row r="224" spans="1:14" ht="62.4">
      <c r="A224" s="1"/>
      <c r="B224" s="62">
        <f>B211+1</f>
        <v>15</v>
      </c>
      <c r="C224" s="14" t="str">
        <f>'03-B.O.Q CIVIL WORK'!D33</f>
        <v>WALL PUTTY APPLICATION
Applying wall putty of 2 mm thickness over plastered surfaces to achieve a smooth and even finish, including surface preparation, complete in all respects.</v>
      </c>
      <c r="D224" s="15"/>
      <c r="E224" s="15"/>
      <c r="F224" s="63"/>
      <c r="G224" s="15"/>
      <c r="H224" s="17" t="str">
        <f t="shared" ref="H224:H232" si="15">IF(PRODUCT(D224,E224,F224,G224,I224)=0,"",PRODUCT(D224,E224,F224,G224,I224))</f>
        <v/>
      </c>
      <c r="I224" s="18"/>
      <c r="J224" s="12" t="s">
        <v>50</v>
      </c>
      <c r="K224" s="1"/>
      <c r="L224" s="1"/>
      <c r="M224" s="1"/>
      <c r="N224" s="1"/>
    </row>
    <row r="225" spans="1:14" ht="15.6">
      <c r="A225" s="1"/>
      <c r="B225" s="47"/>
      <c r="C225" s="64"/>
      <c r="D225" s="21"/>
      <c r="E225" s="21"/>
      <c r="F225" s="21"/>
      <c r="G225" s="21"/>
      <c r="H225" s="22" t="str">
        <f t="shared" si="15"/>
        <v/>
      </c>
      <c r="I225" s="74"/>
      <c r="J225" s="12" t="s">
        <v>51</v>
      </c>
      <c r="K225" s="1"/>
      <c r="L225" s="1"/>
      <c r="M225" s="1"/>
      <c r="N225" s="1"/>
    </row>
    <row r="226" spans="1:14" ht="15.6">
      <c r="A226" s="1"/>
      <c r="B226" s="60" t="s">
        <v>72</v>
      </c>
      <c r="C226" s="24" t="s">
        <v>52</v>
      </c>
      <c r="D226" s="21">
        <f t="shared" ref="D226:D227" si="16">6*2</f>
        <v>12</v>
      </c>
      <c r="E226" s="21">
        <v>25</v>
      </c>
      <c r="F226" s="21"/>
      <c r="G226" s="21">
        <v>10.5</v>
      </c>
      <c r="H226" s="22">
        <f t="shared" si="15"/>
        <v>3150</v>
      </c>
      <c r="I226" s="74"/>
      <c r="J226" s="12" t="s">
        <v>53</v>
      </c>
      <c r="K226" s="1"/>
      <c r="L226" s="1"/>
      <c r="M226" s="1"/>
      <c r="N226" s="1"/>
    </row>
    <row r="227" spans="1:14" ht="15.6">
      <c r="A227" s="1"/>
      <c r="B227" s="60" t="s">
        <v>74</v>
      </c>
      <c r="C227" s="24" t="s">
        <v>54</v>
      </c>
      <c r="D227" s="21">
        <f t="shared" si="16"/>
        <v>12</v>
      </c>
      <c r="E227" s="21">
        <v>16</v>
      </c>
      <c r="F227" s="21"/>
      <c r="G227" s="21">
        <v>10.5</v>
      </c>
      <c r="H227" s="22">
        <f t="shared" si="15"/>
        <v>2016</v>
      </c>
      <c r="I227" s="74"/>
      <c r="J227" s="12" t="s">
        <v>55</v>
      </c>
      <c r="K227" s="1"/>
      <c r="L227" s="1"/>
      <c r="M227" s="1"/>
      <c r="N227" s="1"/>
    </row>
    <row r="228" spans="1:14" ht="15.6">
      <c r="A228" s="1"/>
      <c r="B228" s="60" t="s">
        <v>76</v>
      </c>
      <c r="C228" s="24" t="s">
        <v>56</v>
      </c>
      <c r="D228" s="21">
        <f>3*2</f>
        <v>6</v>
      </c>
      <c r="E228" s="21">
        <v>25</v>
      </c>
      <c r="F228" s="21"/>
      <c r="G228" s="21">
        <v>16</v>
      </c>
      <c r="H228" s="22">
        <f t="shared" si="15"/>
        <v>2400</v>
      </c>
      <c r="I228" s="74"/>
      <c r="J228" s="12" t="s">
        <v>57</v>
      </c>
      <c r="K228" s="1"/>
      <c r="L228" s="1"/>
      <c r="M228" s="1"/>
      <c r="N228" s="1"/>
    </row>
    <row r="229" spans="1:14" ht="15.6">
      <c r="A229" s="1"/>
      <c r="B229" s="60" t="s">
        <v>78</v>
      </c>
      <c r="C229" s="46" t="s">
        <v>58</v>
      </c>
      <c r="D229" s="21">
        <v>2</v>
      </c>
      <c r="E229" s="21">
        <v>78</v>
      </c>
      <c r="F229" s="21"/>
      <c r="G229" s="21">
        <v>9</v>
      </c>
      <c r="H229" s="22">
        <f t="shared" si="15"/>
        <v>1404</v>
      </c>
      <c r="I229" s="74"/>
      <c r="J229" s="12"/>
      <c r="K229" s="1"/>
      <c r="L229" s="1"/>
      <c r="M229" s="1"/>
      <c r="N229" s="1"/>
    </row>
    <row r="230" spans="1:14" ht="15.6">
      <c r="A230" s="1"/>
      <c r="B230" s="60"/>
      <c r="C230" s="46"/>
      <c r="D230" s="21"/>
      <c r="E230" s="21"/>
      <c r="F230" s="21"/>
      <c r="G230" s="21"/>
      <c r="H230" s="22" t="str">
        <f t="shared" si="15"/>
        <v/>
      </c>
      <c r="I230" s="74"/>
      <c r="J230" s="12"/>
      <c r="K230" s="1"/>
      <c r="L230" s="1"/>
      <c r="M230" s="1"/>
      <c r="N230" s="1"/>
    </row>
    <row r="231" spans="1:14" ht="15.6">
      <c r="A231" s="1"/>
      <c r="B231" s="47"/>
      <c r="C231" s="46"/>
      <c r="D231" s="21"/>
      <c r="E231" s="21"/>
      <c r="F231" s="21"/>
      <c r="G231" s="21"/>
      <c r="H231" s="22" t="str">
        <f t="shared" si="15"/>
        <v/>
      </c>
      <c r="I231" s="74"/>
      <c r="J231" s="12"/>
      <c r="K231" s="1"/>
      <c r="L231" s="1"/>
      <c r="M231" s="1"/>
      <c r="N231" s="1"/>
    </row>
    <row r="232" spans="1:14" ht="15.6">
      <c r="A232" s="1"/>
      <c r="B232" s="47"/>
      <c r="C232" s="63"/>
      <c r="D232" s="15"/>
      <c r="E232" s="15"/>
      <c r="F232" s="15"/>
      <c r="G232" s="15"/>
      <c r="H232" s="17" t="str">
        <f t="shared" si="15"/>
        <v/>
      </c>
      <c r="I232" s="18"/>
      <c r="J232" s="1"/>
      <c r="K232" s="1"/>
      <c r="L232" s="1"/>
      <c r="M232" s="1"/>
      <c r="N232" s="1"/>
    </row>
    <row r="233" spans="1:14" ht="15.6">
      <c r="A233" s="1"/>
      <c r="B233" s="25"/>
      <c r="C233" s="65"/>
      <c r="D233" s="65"/>
      <c r="E233" s="27"/>
      <c r="F233" s="351" t="s">
        <v>68</v>
      </c>
      <c r="G233" s="325"/>
      <c r="H233" s="66">
        <f>IF(SUM(H224:H232)=0,"",SUM(H224:H232))</f>
        <v>8970</v>
      </c>
      <c r="I233" s="67" t="str">
        <f>IF(I223="1%steel","cft",IF(I223="1.5%steel","cft",IF(I223="2%steel","cft",I223)))</f>
        <v>sft</v>
      </c>
      <c r="J233" s="1"/>
      <c r="K233" s="1"/>
      <c r="L233" s="1"/>
      <c r="M233" s="1"/>
      <c r="N233" s="1"/>
    </row>
    <row r="234" spans="1:14" ht="15.6">
      <c r="A234" s="1"/>
      <c r="B234" s="1"/>
      <c r="C234" s="1"/>
      <c r="D234" s="1"/>
      <c r="E234" s="1"/>
      <c r="F234" s="352" t="s">
        <v>69</v>
      </c>
      <c r="G234" s="350"/>
      <c r="H234" s="68">
        <v>0</v>
      </c>
      <c r="I234" s="69" t="str">
        <f>I233</f>
        <v>sft</v>
      </c>
      <c r="J234" s="1"/>
      <c r="K234" s="1"/>
      <c r="L234" s="1"/>
      <c r="M234" s="1"/>
      <c r="N234" s="1"/>
    </row>
    <row r="235" spans="1:14" ht="15.6">
      <c r="A235" s="1"/>
      <c r="B235" s="1"/>
      <c r="C235" s="1"/>
      <c r="D235" s="1"/>
      <c r="E235" s="1"/>
      <c r="F235" s="351" t="s">
        <v>70</v>
      </c>
      <c r="G235" s="325"/>
      <c r="H235" s="70">
        <f>H234+H233</f>
        <v>8970</v>
      </c>
      <c r="I235" s="67" t="str">
        <f>I233</f>
        <v>sft</v>
      </c>
      <c r="J235" s="1"/>
      <c r="K235" s="1"/>
      <c r="L235" s="1"/>
      <c r="M235" s="1"/>
      <c r="N235" s="1"/>
    </row>
    <row r="236" spans="1:14" ht="15.6">
      <c r="A236" s="1"/>
      <c r="B236" s="1"/>
      <c r="C236" s="1"/>
      <c r="D236" s="1"/>
      <c r="E236" s="1"/>
      <c r="F236" s="1"/>
      <c r="G236" s="1"/>
      <c r="H236" s="1"/>
      <c r="I236" s="1"/>
      <c r="J236" s="1"/>
      <c r="K236" s="1"/>
      <c r="L236" s="1"/>
      <c r="M236" s="1"/>
      <c r="N236" s="1"/>
    </row>
    <row r="237" spans="1:14" ht="15.6">
      <c r="A237" s="1"/>
      <c r="B237" s="1"/>
      <c r="C237" s="1"/>
      <c r="D237" s="1"/>
      <c r="E237" s="1"/>
      <c r="F237" s="1"/>
      <c r="G237" s="1"/>
      <c r="H237" s="1"/>
      <c r="I237" s="1"/>
      <c r="J237" s="1"/>
      <c r="K237" s="1"/>
      <c r="L237" s="1"/>
      <c r="M237" s="1"/>
      <c r="N237" s="1"/>
    </row>
    <row r="238" spans="1:14" ht="24" customHeight="1">
      <c r="A238" s="1"/>
      <c r="B238" s="51" t="s">
        <v>102</v>
      </c>
      <c r="C238" s="8" t="s">
        <v>28</v>
      </c>
      <c r="D238" s="52"/>
      <c r="E238" s="52"/>
      <c r="F238" s="52"/>
      <c r="G238" s="10"/>
      <c r="H238" s="52"/>
      <c r="I238" s="11" t="s">
        <v>41</v>
      </c>
      <c r="J238" s="12" t="s">
        <v>49</v>
      </c>
      <c r="K238" s="1"/>
      <c r="L238" s="1"/>
      <c r="M238" s="1"/>
      <c r="N238" s="1"/>
    </row>
    <row r="239" spans="1:14" ht="62.4">
      <c r="A239" s="1"/>
      <c r="B239" s="62">
        <f>B224+1</f>
        <v>16</v>
      </c>
      <c r="C239" s="14" t="str">
        <f>'03-B.O.Q CIVIL WORK'!D35</f>
        <v>DOOR FIXING WITH CHOWKAT
Fixing doors, including chowkats in position, ensuring proper alignment, anchorage, and operation, complete in all respects in accordance with specifications and the Engineer’s instructions.</v>
      </c>
      <c r="D239" s="15"/>
      <c r="E239" s="15"/>
      <c r="F239" s="63"/>
      <c r="G239" s="15"/>
      <c r="H239" s="17" t="str">
        <f t="shared" ref="H239:H248" si="17">IF(PRODUCT(D239,E239,F239,G239,I239)=0,"",PRODUCT(D239,E239,F239,G239,I239))</f>
        <v/>
      </c>
      <c r="I239" s="18"/>
      <c r="J239" s="12" t="s">
        <v>50</v>
      </c>
      <c r="K239" s="1"/>
      <c r="L239" s="1"/>
      <c r="M239" s="1"/>
      <c r="N239" s="1"/>
    </row>
    <row r="240" spans="1:14" ht="15.6">
      <c r="A240" s="1"/>
      <c r="B240" s="47"/>
      <c r="C240" s="64"/>
      <c r="D240" s="15"/>
      <c r="E240" s="15"/>
      <c r="F240" s="15"/>
      <c r="G240" s="15"/>
      <c r="H240" s="22" t="str">
        <f t="shared" si="17"/>
        <v/>
      </c>
      <c r="I240" s="18"/>
      <c r="J240" s="12" t="s">
        <v>51</v>
      </c>
      <c r="K240" s="1"/>
      <c r="L240" s="1"/>
      <c r="M240" s="1"/>
      <c r="N240" s="1"/>
    </row>
    <row r="241" spans="1:14" ht="15.6">
      <c r="A241" s="1"/>
      <c r="B241" s="62" t="s">
        <v>72</v>
      </c>
      <c r="C241" s="24" t="s">
        <v>103</v>
      </c>
      <c r="D241" s="75"/>
      <c r="E241" s="21"/>
      <c r="F241" s="21"/>
      <c r="G241" s="21"/>
      <c r="H241" s="22" t="str">
        <f t="shared" si="17"/>
        <v/>
      </c>
      <c r="I241" s="18"/>
      <c r="J241" s="12"/>
      <c r="K241" s="1"/>
      <c r="L241" s="1"/>
      <c r="M241" s="1"/>
      <c r="N241" s="1"/>
    </row>
    <row r="242" spans="1:14" ht="15.6">
      <c r="A242" s="1"/>
      <c r="B242" s="76"/>
      <c r="C242" s="24" t="s">
        <v>104</v>
      </c>
      <c r="D242" s="72">
        <v>3</v>
      </c>
      <c r="E242" s="21"/>
      <c r="F242" s="21"/>
      <c r="G242" s="21"/>
      <c r="H242" s="22">
        <f t="shared" si="17"/>
        <v>3</v>
      </c>
      <c r="I242" s="18"/>
      <c r="J242" s="12"/>
      <c r="K242" s="1"/>
      <c r="L242" s="1"/>
      <c r="M242" s="1"/>
      <c r="N242" s="1"/>
    </row>
    <row r="243" spans="1:14" ht="15.6">
      <c r="A243" s="1"/>
      <c r="B243" s="76"/>
      <c r="C243" s="24" t="s">
        <v>104</v>
      </c>
      <c r="D243" s="72">
        <v>2</v>
      </c>
      <c r="E243" s="21"/>
      <c r="F243" s="21"/>
      <c r="G243" s="21"/>
      <c r="H243" s="22">
        <f t="shared" si="17"/>
        <v>2</v>
      </c>
      <c r="I243" s="18"/>
      <c r="J243" s="12"/>
      <c r="K243" s="1"/>
      <c r="L243" s="1"/>
      <c r="M243" s="1"/>
      <c r="N243" s="1"/>
    </row>
    <row r="244" spans="1:14" ht="15.6">
      <c r="A244" s="1"/>
      <c r="B244" s="76"/>
      <c r="C244" s="77"/>
      <c r="D244" s="75"/>
      <c r="E244" s="21"/>
      <c r="F244" s="21"/>
      <c r="G244" s="21"/>
      <c r="H244" s="22" t="str">
        <f t="shared" si="17"/>
        <v/>
      </c>
      <c r="I244" s="18"/>
      <c r="J244" s="12" t="s">
        <v>57</v>
      </c>
      <c r="K244" s="1"/>
      <c r="L244" s="1"/>
      <c r="M244" s="1"/>
      <c r="N244" s="1"/>
    </row>
    <row r="245" spans="1:14" ht="15.6">
      <c r="A245" s="1"/>
      <c r="B245" s="62" t="s">
        <v>74</v>
      </c>
      <c r="C245" s="24" t="s">
        <v>105</v>
      </c>
      <c r="D245" s="75"/>
      <c r="E245" s="21"/>
      <c r="F245" s="21"/>
      <c r="G245" s="21"/>
      <c r="H245" s="22" t="str">
        <f t="shared" si="17"/>
        <v/>
      </c>
      <c r="I245" s="18"/>
      <c r="J245" s="12" t="s">
        <v>59</v>
      </c>
      <c r="K245" s="1"/>
      <c r="L245" s="1"/>
      <c r="M245" s="1"/>
      <c r="N245" s="1"/>
    </row>
    <row r="246" spans="1:14" ht="15.6">
      <c r="A246" s="1"/>
      <c r="B246" s="76"/>
      <c r="C246" s="24" t="s">
        <v>104</v>
      </c>
      <c r="D246" s="72">
        <v>3</v>
      </c>
      <c r="E246" s="15"/>
      <c r="F246" s="15"/>
      <c r="G246" s="15"/>
      <c r="H246" s="22">
        <f t="shared" si="17"/>
        <v>3</v>
      </c>
      <c r="I246" s="18"/>
      <c r="J246" s="12" t="s">
        <v>61</v>
      </c>
      <c r="K246" s="1"/>
      <c r="L246" s="1"/>
      <c r="M246" s="1"/>
      <c r="N246" s="1"/>
    </row>
    <row r="247" spans="1:14" ht="15.6">
      <c r="A247" s="1"/>
      <c r="B247" s="47"/>
      <c r="C247" s="63"/>
      <c r="D247" s="15"/>
      <c r="E247" s="15"/>
      <c r="F247" s="15"/>
      <c r="G247" s="15"/>
      <c r="H247" s="17" t="str">
        <f t="shared" si="17"/>
        <v/>
      </c>
      <c r="I247" s="18"/>
      <c r="J247" s="1"/>
      <c r="K247" s="1"/>
      <c r="L247" s="1"/>
      <c r="M247" s="1"/>
      <c r="N247" s="1"/>
    </row>
    <row r="248" spans="1:14" ht="15.6">
      <c r="A248" s="1"/>
      <c r="B248" s="47"/>
      <c r="C248" s="63"/>
      <c r="D248" s="15"/>
      <c r="E248" s="15"/>
      <c r="F248" s="15"/>
      <c r="G248" s="15"/>
      <c r="H248" s="17" t="str">
        <f t="shared" si="17"/>
        <v/>
      </c>
      <c r="I248" s="18"/>
      <c r="J248" s="1"/>
      <c r="K248" s="1"/>
      <c r="L248" s="1"/>
      <c r="M248" s="1"/>
      <c r="N248" s="1"/>
    </row>
    <row r="249" spans="1:14" ht="15.6">
      <c r="A249" s="1"/>
      <c r="B249" s="25"/>
      <c r="C249" s="65"/>
      <c r="D249" s="65"/>
      <c r="E249" s="27"/>
      <c r="F249" s="351" t="s">
        <v>68</v>
      </c>
      <c r="G249" s="325"/>
      <c r="H249" s="70">
        <f>IF(SUM(H239:H248)=0,"",SUM(H239:H248))</f>
        <v>8</v>
      </c>
      <c r="I249" s="67" t="str">
        <f>IF(I238="1%steel","cft",IF(I238="1.5%steel","cft",IF(I238="2%steel","cft",I238)))</f>
        <v>No</v>
      </c>
      <c r="J249" s="1"/>
      <c r="K249" s="1"/>
      <c r="L249" s="1"/>
      <c r="M249" s="1"/>
      <c r="N249" s="1"/>
    </row>
    <row r="250" spans="1:14" ht="15.6">
      <c r="A250" s="1"/>
      <c r="B250" s="1"/>
      <c r="C250" s="1"/>
      <c r="D250" s="1"/>
      <c r="E250" s="1"/>
      <c r="F250" s="352" t="s">
        <v>69</v>
      </c>
      <c r="G250" s="350"/>
      <c r="H250" s="70">
        <v>0</v>
      </c>
      <c r="I250" s="69" t="str">
        <f>I249</f>
        <v>No</v>
      </c>
      <c r="J250" s="1"/>
      <c r="K250" s="1"/>
      <c r="L250" s="1"/>
      <c r="M250" s="1"/>
      <c r="N250" s="1"/>
    </row>
    <row r="251" spans="1:14" ht="15.6">
      <c r="A251" s="1"/>
      <c r="B251" s="1"/>
      <c r="C251" s="1"/>
      <c r="D251" s="1"/>
      <c r="E251" s="1"/>
      <c r="F251" s="351" t="s">
        <v>70</v>
      </c>
      <c r="G251" s="325"/>
      <c r="H251" s="70">
        <f>H250+H249</f>
        <v>8</v>
      </c>
      <c r="I251" s="67" t="str">
        <f>I249</f>
        <v>No</v>
      </c>
      <c r="J251" s="1"/>
      <c r="K251" s="1"/>
      <c r="L251" s="1"/>
      <c r="M251" s="1"/>
      <c r="N251" s="1"/>
    </row>
    <row r="252" spans="1:14" ht="15.6">
      <c r="A252" s="1"/>
      <c r="B252" s="1"/>
      <c r="C252" s="1"/>
      <c r="D252" s="1"/>
      <c r="E252" s="1"/>
      <c r="F252" s="1"/>
      <c r="G252" s="1"/>
      <c r="H252" s="1"/>
      <c r="I252" s="1"/>
      <c r="J252" s="1"/>
      <c r="K252" s="1"/>
      <c r="L252" s="1"/>
      <c r="M252" s="1"/>
      <c r="N252" s="1"/>
    </row>
    <row r="253" spans="1:14" ht="15.6">
      <c r="A253" s="1"/>
      <c r="B253" s="1"/>
      <c r="C253" s="1"/>
      <c r="D253" s="1"/>
      <c r="E253" s="1"/>
      <c r="F253" s="1"/>
      <c r="G253" s="1"/>
      <c r="H253" s="1"/>
      <c r="I253" s="1"/>
      <c r="J253" s="1"/>
      <c r="K253" s="1"/>
      <c r="L253" s="1"/>
      <c r="M253" s="1"/>
      <c r="N253" s="1"/>
    </row>
    <row r="254" spans="1:14" ht="24" customHeight="1">
      <c r="A254" s="1"/>
      <c r="B254" s="51" t="s">
        <v>102</v>
      </c>
      <c r="C254" s="8" t="s">
        <v>28</v>
      </c>
      <c r="D254" s="52"/>
      <c r="E254" s="52"/>
      <c r="F254" s="52"/>
      <c r="G254" s="10"/>
      <c r="H254" s="52"/>
      <c r="I254" s="11" t="s">
        <v>41</v>
      </c>
      <c r="J254" s="12" t="s">
        <v>49</v>
      </c>
      <c r="K254" s="1"/>
      <c r="L254" s="1"/>
      <c r="M254" s="1"/>
      <c r="N254" s="1"/>
    </row>
    <row r="255" spans="1:14" ht="46.8">
      <c r="A255" s="1"/>
      <c r="B255" s="62">
        <f>B239+1</f>
        <v>17</v>
      </c>
      <c r="C255" s="14" t="str">
        <f>'03-B.O.Q CIVIL WORK'!D36</f>
        <v>WINDOW FIXING WITH CHOWKAT
Fixing windows, including chowkats in position, including proper alignment, anchorage, and smooth operation, complete in all respects.</v>
      </c>
      <c r="D255" s="15"/>
      <c r="E255" s="15"/>
      <c r="F255" s="63"/>
      <c r="G255" s="15"/>
      <c r="H255" s="17" t="str">
        <f t="shared" ref="H255:H266" si="18">IF(PRODUCT(D255,E255,F255,G255,I255)=0,"",PRODUCT(D255,E255,F255,G255,I255))</f>
        <v/>
      </c>
      <c r="I255" s="18"/>
      <c r="J255" s="12" t="s">
        <v>50</v>
      </c>
      <c r="K255" s="1"/>
      <c r="L255" s="1"/>
      <c r="M255" s="1"/>
      <c r="N255" s="1"/>
    </row>
    <row r="256" spans="1:14" ht="15.6">
      <c r="A256" s="1"/>
      <c r="B256" s="47"/>
      <c r="C256" s="64"/>
      <c r="D256" s="15"/>
      <c r="E256" s="15"/>
      <c r="F256" s="15"/>
      <c r="G256" s="15"/>
      <c r="H256" s="22" t="str">
        <f t="shared" si="18"/>
        <v/>
      </c>
      <c r="I256" s="18"/>
      <c r="J256" s="12" t="s">
        <v>51</v>
      </c>
      <c r="K256" s="1"/>
      <c r="L256" s="1"/>
      <c r="M256" s="1"/>
      <c r="N256" s="1"/>
    </row>
    <row r="257" spans="1:14" ht="15.6">
      <c r="A257" s="1"/>
      <c r="B257" s="62" t="s">
        <v>72</v>
      </c>
      <c r="C257" s="24" t="s">
        <v>103</v>
      </c>
      <c r="D257" s="75"/>
      <c r="E257" s="21"/>
      <c r="F257" s="21"/>
      <c r="G257" s="21"/>
      <c r="H257" s="22" t="str">
        <f t="shared" si="18"/>
        <v/>
      </c>
      <c r="I257" s="18"/>
      <c r="J257" s="12"/>
      <c r="K257" s="1"/>
      <c r="L257" s="1"/>
      <c r="M257" s="1"/>
      <c r="N257" s="1"/>
    </row>
    <row r="258" spans="1:14" ht="15.6">
      <c r="A258" s="1"/>
      <c r="B258" s="76"/>
      <c r="C258" s="24" t="s">
        <v>106</v>
      </c>
      <c r="D258" s="72">
        <v>12</v>
      </c>
      <c r="E258" s="21"/>
      <c r="F258" s="21"/>
      <c r="G258" s="21"/>
      <c r="H258" s="22">
        <f t="shared" si="18"/>
        <v>12</v>
      </c>
      <c r="I258" s="18"/>
      <c r="J258" s="12"/>
      <c r="K258" s="1"/>
      <c r="L258" s="1"/>
      <c r="M258" s="1"/>
      <c r="N258" s="1"/>
    </row>
    <row r="259" spans="1:14" ht="15.6">
      <c r="A259" s="1"/>
      <c r="B259" s="76"/>
      <c r="C259" s="24" t="s">
        <v>107</v>
      </c>
      <c r="D259" s="72">
        <v>2</v>
      </c>
      <c r="E259" s="21"/>
      <c r="F259" s="21"/>
      <c r="G259" s="21"/>
      <c r="H259" s="22">
        <f t="shared" si="18"/>
        <v>2</v>
      </c>
      <c r="I259" s="18"/>
      <c r="J259" s="12" t="s">
        <v>53</v>
      </c>
      <c r="K259" s="1"/>
      <c r="L259" s="1"/>
      <c r="M259" s="1"/>
      <c r="N259" s="1"/>
    </row>
    <row r="260" spans="1:14" ht="15.6">
      <c r="A260" s="1"/>
      <c r="B260" s="76"/>
      <c r="C260" s="77"/>
      <c r="D260" s="75"/>
      <c r="E260" s="21"/>
      <c r="F260" s="21"/>
      <c r="G260" s="21"/>
      <c r="H260" s="22" t="str">
        <f t="shared" si="18"/>
        <v/>
      </c>
      <c r="I260" s="18"/>
      <c r="J260" s="12" t="s">
        <v>55</v>
      </c>
      <c r="K260" s="1"/>
      <c r="L260" s="1"/>
      <c r="M260" s="1"/>
      <c r="N260" s="1"/>
    </row>
    <row r="261" spans="1:14" ht="15.6">
      <c r="A261" s="1"/>
      <c r="B261" s="62" t="s">
        <v>74</v>
      </c>
      <c r="C261" s="24" t="s">
        <v>105</v>
      </c>
      <c r="D261" s="75"/>
      <c r="E261" s="21"/>
      <c r="F261" s="21"/>
      <c r="G261" s="21"/>
      <c r="H261" s="22" t="str">
        <f t="shared" si="18"/>
        <v/>
      </c>
      <c r="I261" s="18"/>
      <c r="J261" s="12" t="s">
        <v>57</v>
      </c>
      <c r="K261" s="1"/>
      <c r="L261" s="1"/>
      <c r="M261" s="1"/>
      <c r="N261" s="1"/>
    </row>
    <row r="262" spans="1:14" ht="15.6">
      <c r="A262" s="1"/>
      <c r="B262" s="76"/>
      <c r="C262" s="24" t="s">
        <v>106</v>
      </c>
      <c r="D262" s="72">
        <v>9</v>
      </c>
      <c r="E262" s="15"/>
      <c r="F262" s="15"/>
      <c r="G262" s="15"/>
      <c r="H262" s="22">
        <f t="shared" si="18"/>
        <v>9</v>
      </c>
      <c r="I262" s="18"/>
      <c r="J262" s="12" t="s">
        <v>61</v>
      </c>
      <c r="K262" s="1"/>
      <c r="L262" s="1"/>
      <c r="M262" s="1"/>
      <c r="N262" s="1"/>
    </row>
    <row r="263" spans="1:14" ht="15.6">
      <c r="A263" s="1"/>
      <c r="B263" s="76"/>
      <c r="C263" s="24" t="s">
        <v>107</v>
      </c>
      <c r="D263" s="72">
        <v>6</v>
      </c>
      <c r="E263" s="15"/>
      <c r="F263" s="15"/>
      <c r="G263" s="15"/>
      <c r="H263" s="22">
        <f t="shared" si="18"/>
        <v>6</v>
      </c>
      <c r="I263" s="18"/>
      <c r="J263" s="55"/>
      <c r="K263" s="1"/>
      <c r="L263" s="1"/>
      <c r="M263" s="1"/>
      <c r="N263" s="1"/>
    </row>
    <row r="264" spans="1:14" ht="15.6">
      <c r="A264" s="1"/>
      <c r="B264" s="47"/>
      <c r="C264" s="63"/>
      <c r="D264" s="15"/>
      <c r="E264" s="15"/>
      <c r="F264" s="15"/>
      <c r="G264" s="15"/>
      <c r="H264" s="22" t="str">
        <f t="shared" si="18"/>
        <v/>
      </c>
      <c r="I264" s="18"/>
      <c r="J264" s="1"/>
      <c r="K264" s="1"/>
      <c r="L264" s="1"/>
      <c r="M264" s="1"/>
      <c r="N264" s="1"/>
    </row>
    <row r="265" spans="1:14" ht="15.6">
      <c r="A265" s="1"/>
      <c r="B265" s="47"/>
      <c r="C265" s="63"/>
      <c r="D265" s="15"/>
      <c r="E265" s="15"/>
      <c r="F265" s="15"/>
      <c r="G265" s="15"/>
      <c r="H265" s="22" t="str">
        <f t="shared" si="18"/>
        <v/>
      </c>
      <c r="I265" s="18"/>
      <c r="J265" s="1"/>
      <c r="K265" s="1"/>
      <c r="L265" s="1"/>
      <c r="M265" s="1"/>
      <c r="N265" s="1"/>
    </row>
    <row r="266" spans="1:14" ht="15.6">
      <c r="A266" s="1"/>
      <c r="B266" s="47"/>
      <c r="C266" s="63"/>
      <c r="D266" s="15"/>
      <c r="E266" s="15"/>
      <c r="F266" s="15"/>
      <c r="G266" s="15"/>
      <c r="H266" s="22" t="str">
        <f t="shared" si="18"/>
        <v/>
      </c>
      <c r="I266" s="18"/>
      <c r="J266" s="1"/>
      <c r="K266" s="1"/>
      <c r="L266" s="1"/>
      <c r="M266" s="1"/>
      <c r="N266" s="1"/>
    </row>
    <row r="267" spans="1:14" ht="15.6">
      <c r="A267" s="1"/>
      <c r="B267" s="25"/>
      <c r="C267" s="65"/>
      <c r="D267" s="65"/>
      <c r="E267" s="27"/>
      <c r="F267" s="351" t="s">
        <v>68</v>
      </c>
      <c r="G267" s="325"/>
      <c r="H267" s="70">
        <f>IF(SUM(H255:H266)=0,"",SUM(H255:H266))</f>
        <v>29</v>
      </c>
      <c r="I267" s="67" t="str">
        <f>IF(I254="1%steel","cft",IF(I254="1.5%steel","cft",IF(I254="2%steel","cft",I254)))</f>
        <v>No</v>
      </c>
      <c r="J267" s="1"/>
      <c r="K267" s="1"/>
      <c r="L267" s="1"/>
      <c r="M267" s="1"/>
      <c r="N267" s="1"/>
    </row>
    <row r="268" spans="1:14" ht="15.6">
      <c r="A268" s="1"/>
      <c r="B268" s="1"/>
      <c r="C268" s="1"/>
      <c r="D268" s="1"/>
      <c r="E268" s="1"/>
      <c r="F268" s="352" t="s">
        <v>69</v>
      </c>
      <c r="G268" s="350"/>
      <c r="H268" s="70">
        <v>0</v>
      </c>
      <c r="I268" s="69" t="str">
        <f>I267</f>
        <v>No</v>
      </c>
      <c r="J268" s="1"/>
      <c r="K268" s="1"/>
      <c r="L268" s="1"/>
      <c r="M268" s="1"/>
      <c r="N268" s="1"/>
    </row>
    <row r="269" spans="1:14" ht="15.6">
      <c r="A269" s="1"/>
      <c r="B269" s="1"/>
      <c r="C269" s="1"/>
      <c r="D269" s="1"/>
      <c r="E269" s="1"/>
      <c r="F269" s="351" t="s">
        <v>70</v>
      </c>
      <c r="G269" s="325"/>
      <c r="H269" s="70">
        <f>H268+H267</f>
        <v>29</v>
      </c>
      <c r="I269" s="67" t="str">
        <f>I267</f>
        <v>No</v>
      </c>
      <c r="J269" s="1"/>
      <c r="K269" s="1"/>
      <c r="L269" s="1"/>
      <c r="M269" s="1"/>
      <c r="N269" s="1"/>
    </row>
    <row r="270" spans="1:14" ht="15.6">
      <c r="A270" s="1"/>
      <c r="B270" s="1"/>
      <c r="C270" s="1"/>
      <c r="D270" s="1"/>
      <c r="E270" s="1"/>
      <c r="F270" s="1"/>
      <c r="G270" s="1"/>
      <c r="H270" s="1"/>
      <c r="I270" s="1"/>
      <c r="J270" s="1"/>
      <c r="K270" s="1"/>
      <c r="L270" s="1"/>
      <c r="M270" s="1"/>
      <c r="N270" s="1"/>
    </row>
    <row r="271" spans="1:14" ht="15.6">
      <c r="A271" s="1"/>
      <c r="B271" s="1"/>
      <c r="C271" s="1"/>
      <c r="D271" s="1"/>
      <c r="E271" s="1"/>
      <c r="F271" s="1"/>
      <c r="G271" s="1"/>
      <c r="H271" s="1"/>
      <c r="I271" s="1"/>
      <c r="J271" s="1"/>
      <c r="K271" s="1"/>
      <c r="L271" s="1"/>
      <c r="M271" s="1"/>
      <c r="N271" s="1"/>
    </row>
    <row r="272" spans="1:14" ht="24" customHeight="1">
      <c r="A272" s="1"/>
      <c r="B272" s="51" t="s">
        <v>102</v>
      </c>
      <c r="C272" s="8" t="s">
        <v>28</v>
      </c>
      <c r="D272" s="52"/>
      <c r="E272" s="52"/>
      <c r="F272" s="52"/>
      <c r="G272" s="10"/>
      <c r="H272" s="52"/>
      <c r="I272" s="11" t="s">
        <v>81</v>
      </c>
      <c r="J272" s="12" t="s">
        <v>49</v>
      </c>
      <c r="K272" s="1"/>
      <c r="L272" s="1"/>
      <c r="M272" s="1"/>
      <c r="N272" s="1"/>
    </row>
    <row r="273" spans="1:14" ht="78">
      <c r="A273" s="1"/>
      <c r="B273" s="62">
        <f>B255+1</f>
        <v>18</v>
      </c>
      <c r="C273" s="14" t="str">
        <f>'03-B.O.Q CIVIL WORK'!D37</f>
        <v>MS SHEET BOX TYPE CHOWKAT FOR DOOR &amp; WINDOWS
Fabricating and fixing MS sheet box-type chowkats (16 gauge, 10" × 2"), including holdfasts, hinges, fixing in masonry, alignment, and finishing, complete in all respects as per the drawing or site requirement</v>
      </c>
      <c r="D273" s="15"/>
      <c r="E273" s="15"/>
      <c r="F273" s="63"/>
      <c r="G273" s="15"/>
      <c r="H273" s="17" t="str">
        <f t="shared" ref="H273:H285" si="19">IF(PRODUCT(D273,E273,F273,G273,I273)=0,"",PRODUCT(D273,E273,F273,G273,I273))</f>
        <v/>
      </c>
      <c r="I273" s="18"/>
      <c r="J273" s="12" t="s">
        <v>50</v>
      </c>
      <c r="K273" s="1"/>
      <c r="L273" s="1"/>
      <c r="M273" s="1"/>
      <c r="N273" s="1"/>
    </row>
    <row r="274" spans="1:14" ht="15.6">
      <c r="A274" s="1"/>
      <c r="B274" s="62" t="s">
        <v>72</v>
      </c>
      <c r="C274" s="24" t="s">
        <v>103</v>
      </c>
      <c r="D274" s="21"/>
      <c r="E274" s="15"/>
      <c r="F274" s="15"/>
      <c r="G274" s="15"/>
      <c r="H274" s="17" t="str">
        <f t="shared" si="19"/>
        <v/>
      </c>
      <c r="I274" s="18"/>
      <c r="J274" s="12"/>
      <c r="K274" s="1"/>
      <c r="L274" s="1"/>
      <c r="M274" s="1"/>
      <c r="N274" s="1"/>
    </row>
    <row r="275" spans="1:14" ht="15.6">
      <c r="A275" s="1"/>
      <c r="B275" s="78"/>
      <c r="C275" s="24" t="s">
        <v>108</v>
      </c>
      <c r="D275" s="21">
        <v>3</v>
      </c>
      <c r="E275" s="21">
        <f>4+7+0.5</f>
        <v>11.5</v>
      </c>
      <c r="F275" s="21"/>
      <c r="G275" s="21"/>
      <c r="H275" s="22">
        <f t="shared" si="19"/>
        <v>34.5</v>
      </c>
      <c r="I275" s="18"/>
      <c r="J275" s="12"/>
      <c r="K275" s="1"/>
      <c r="L275" s="1"/>
      <c r="M275" s="1"/>
      <c r="N275" s="1"/>
    </row>
    <row r="276" spans="1:14" ht="15.6">
      <c r="A276" s="1"/>
      <c r="B276" s="78"/>
      <c r="C276" s="24" t="s">
        <v>109</v>
      </c>
      <c r="D276" s="21">
        <v>2</v>
      </c>
      <c r="E276" s="21">
        <f>4+8+8+0.5</f>
        <v>20.5</v>
      </c>
      <c r="F276" s="21"/>
      <c r="G276" s="21"/>
      <c r="H276" s="22">
        <f t="shared" si="19"/>
        <v>41</v>
      </c>
      <c r="I276" s="18"/>
      <c r="J276" s="12"/>
      <c r="K276" s="1"/>
      <c r="L276" s="1"/>
      <c r="M276" s="1"/>
      <c r="N276" s="1"/>
    </row>
    <row r="277" spans="1:14" ht="15.6">
      <c r="A277" s="1"/>
      <c r="B277" s="78"/>
      <c r="C277" s="24" t="s">
        <v>110</v>
      </c>
      <c r="D277" s="21">
        <v>12</v>
      </c>
      <c r="E277" s="21">
        <f>4+4+4+4+4</f>
        <v>20</v>
      </c>
      <c r="F277" s="21"/>
      <c r="G277" s="21"/>
      <c r="H277" s="22">
        <f t="shared" si="19"/>
        <v>240</v>
      </c>
      <c r="I277" s="18"/>
      <c r="J277" s="12"/>
      <c r="K277" s="1"/>
      <c r="L277" s="1"/>
      <c r="M277" s="1"/>
      <c r="N277" s="1"/>
    </row>
    <row r="278" spans="1:14" ht="15.6">
      <c r="A278" s="1"/>
      <c r="B278" s="78"/>
      <c r="C278" s="24" t="s">
        <v>111</v>
      </c>
      <c r="D278" s="21">
        <v>2</v>
      </c>
      <c r="E278" s="21">
        <f>3+3+2+2</f>
        <v>10</v>
      </c>
      <c r="F278" s="21"/>
      <c r="G278" s="21"/>
      <c r="H278" s="22">
        <f t="shared" si="19"/>
        <v>20</v>
      </c>
      <c r="I278" s="18"/>
      <c r="J278" s="12"/>
      <c r="K278" s="1"/>
      <c r="L278" s="1"/>
      <c r="M278" s="1"/>
      <c r="N278" s="1"/>
    </row>
    <row r="279" spans="1:14" ht="15.6">
      <c r="A279" s="1"/>
      <c r="B279" s="78"/>
      <c r="C279" s="24"/>
      <c r="D279" s="21"/>
      <c r="E279" s="21"/>
      <c r="F279" s="21"/>
      <c r="G279" s="21"/>
      <c r="H279" s="22" t="str">
        <f t="shared" si="19"/>
        <v/>
      </c>
      <c r="I279" s="18"/>
      <c r="J279" s="12"/>
      <c r="K279" s="1"/>
      <c r="L279" s="1"/>
      <c r="M279" s="1"/>
      <c r="N279" s="1"/>
    </row>
    <row r="280" spans="1:14" ht="15.6">
      <c r="A280" s="1"/>
      <c r="B280" s="62" t="s">
        <v>74</v>
      </c>
      <c r="C280" s="24" t="s">
        <v>105</v>
      </c>
      <c r="D280" s="21"/>
      <c r="E280" s="21"/>
      <c r="F280" s="21"/>
      <c r="G280" s="21"/>
      <c r="H280" s="22" t="str">
        <f t="shared" si="19"/>
        <v/>
      </c>
      <c r="I280" s="18"/>
      <c r="J280" s="12"/>
      <c r="K280" s="1"/>
      <c r="L280" s="1"/>
      <c r="M280" s="1"/>
      <c r="N280" s="1"/>
    </row>
    <row r="281" spans="1:14" ht="15.6">
      <c r="A281" s="1"/>
      <c r="B281" s="78"/>
      <c r="C281" s="24" t="s">
        <v>108</v>
      </c>
      <c r="D281" s="21">
        <v>3</v>
      </c>
      <c r="E281" s="21">
        <f>4+7+0.5</f>
        <v>11.5</v>
      </c>
      <c r="F281" s="21"/>
      <c r="G281" s="21"/>
      <c r="H281" s="22">
        <f t="shared" si="19"/>
        <v>34.5</v>
      </c>
      <c r="I281" s="18"/>
      <c r="J281" s="12"/>
      <c r="K281" s="1"/>
      <c r="L281" s="1"/>
      <c r="M281" s="1"/>
      <c r="N281" s="1"/>
    </row>
    <row r="282" spans="1:14" ht="15.6">
      <c r="A282" s="1"/>
      <c r="B282" s="78"/>
      <c r="C282" s="24" t="s">
        <v>110</v>
      </c>
      <c r="D282" s="21">
        <v>9</v>
      </c>
      <c r="E282" s="21">
        <f>4+4+4+4+4</f>
        <v>20</v>
      </c>
      <c r="F282" s="21"/>
      <c r="G282" s="21"/>
      <c r="H282" s="22">
        <f t="shared" si="19"/>
        <v>180</v>
      </c>
      <c r="I282" s="18"/>
      <c r="J282" s="12"/>
      <c r="K282" s="1"/>
      <c r="L282" s="1"/>
      <c r="M282" s="1"/>
      <c r="N282" s="1"/>
    </row>
    <row r="283" spans="1:14" ht="15.6">
      <c r="A283" s="1"/>
      <c r="B283" s="78"/>
      <c r="C283" s="24" t="s">
        <v>111</v>
      </c>
      <c r="D283" s="21">
        <v>6</v>
      </c>
      <c r="E283" s="21">
        <f>3+3+2+2</f>
        <v>10</v>
      </c>
      <c r="F283" s="21"/>
      <c r="G283" s="21"/>
      <c r="H283" s="22">
        <f t="shared" si="19"/>
        <v>60</v>
      </c>
      <c r="I283" s="18"/>
      <c r="J283" s="12"/>
      <c r="K283" s="1"/>
      <c r="L283" s="1"/>
      <c r="M283" s="1"/>
      <c r="N283" s="1"/>
    </row>
    <row r="284" spans="1:14" ht="15.6">
      <c r="A284" s="1"/>
      <c r="B284" s="78"/>
      <c r="C284" s="64"/>
      <c r="D284" s="15"/>
      <c r="E284" s="21"/>
      <c r="F284" s="21"/>
      <c r="G284" s="21"/>
      <c r="H284" s="22" t="str">
        <f t="shared" si="19"/>
        <v/>
      </c>
      <c r="I284" s="18"/>
      <c r="J284" s="12"/>
      <c r="K284" s="1"/>
      <c r="L284" s="1"/>
      <c r="M284" s="1"/>
      <c r="N284" s="1"/>
    </row>
    <row r="285" spans="1:14" ht="15.6">
      <c r="A285" s="1"/>
      <c r="B285" s="47"/>
      <c r="C285" s="63"/>
      <c r="D285" s="15"/>
      <c r="E285" s="15"/>
      <c r="F285" s="15"/>
      <c r="G285" s="15"/>
      <c r="H285" s="17" t="str">
        <f t="shared" si="19"/>
        <v/>
      </c>
      <c r="I285" s="18"/>
      <c r="J285" s="1"/>
      <c r="K285" s="1"/>
      <c r="L285" s="1"/>
      <c r="M285" s="1"/>
      <c r="N285" s="1"/>
    </row>
    <row r="286" spans="1:14" ht="15.6">
      <c r="A286" s="1"/>
      <c r="B286" s="25"/>
      <c r="C286" s="65"/>
      <c r="D286" s="65"/>
      <c r="E286" s="27"/>
      <c r="F286" s="351" t="s">
        <v>68</v>
      </c>
      <c r="G286" s="325"/>
      <c r="H286" s="66">
        <f>IF(SUM(H273:H285)=0,"",SUM(H273:H285))</f>
        <v>610</v>
      </c>
      <c r="I286" s="67" t="str">
        <f>IF(I272="1%steel","cft",IF(I272="1.5%steel","cft",IF(I272="2%steel","cft",I272)))</f>
        <v>ft</v>
      </c>
      <c r="J286" s="1"/>
      <c r="K286" s="1"/>
      <c r="L286" s="1"/>
      <c r="M286" s="1"/>
      <c r="N286" s="1"/>
    </row>
    <row r="287" spans="1:14" ht="15.6">
      <c r="A287" s="1"/>
      <c r="B287" s="1"/>
      <c r="C287" s="1"/>
      <c r="D287" s="1"/>
      <c r="E287" s="1"/>
      <c r="F287" s="352" t="s">
        <v>69</v>
      </c>
      <c r="G287" s="350"/>
      <c r="H287" s="68">
        <v>0</v>
      </c>
      <c r="I287" s="69" t="str">
        <f>I286</f>
        <v>ft</v>
      </c>
      <c r="J287" s="1"/>
      <c r="K287" s="1"/>
      <c r="L287" s="1"/>
      <c r="M287" s="1"/>
      <c r="N287" s="1"/>
    </row>
    <row r="288" spans="1:14" ht="15.6">
      <c r="A288" s="1"/>
      <c r="B288" s="1"/>
      <c r="C288" s="1"/>
      <c r="D288" s="1"/>
      <c r="E288" s="1"/>
      <c r="F288" s="351" t="s">
        <v>70</v>
      </c>
      <c r="G288" s="325"/>
      <c r="H288" s="70">
        <f>H287+H286</f>
        <v>610</v>
      </c>
      <c r="I288" s="67" t="str">
        <f>I286</f>
        <v>ft</v>
      </c>
      <c r="J288" s="1"/>
      <c r="K288" s="1"/>
      <c r="L288" s="1"/>
      <c r="M288" s="1"/>
      <c r="N288" s="1"/>
    </row>
    <row r="289" spans="1:14" ht="15.6">
      <c r="A289" s="1"/>
      <c r="B289" s="1"/>
      <c r="C289" s="1"/>
      <c r="D289" s="1"/>
      <c r="E289" s="1"/>
      <c r="F289" s="1"/>
      <c r="G289" s="1"/>
      <c r="H289" s="1"/>
      <c r="I289" s="1"/>
      <c r="J289" s="1"/>
      <c r="K289" s="1"/>
      <c r="L289" s="1"/>
      <c r="M289" s="1"/>
      <c r="N289" s="1"/>
    </row>
    <row r="290" spans="1:14" ht="15.6">
      <c r="A290" s="1"/>
      <c r="B290" s="1"/>
      <c r="C290" s="1"/>
      <c r="D290" s="1"/>
      <c r="E290" s="1"/>
      <c r="F290" s="1"/>
      <c r="G290" s="1"/>
      <c r="H290" s="1"/>
      <c r="I290" s="1"/>
      <c r="J290" s="1"/>
      <c r="K290" s="1"/>
      <c r="L290" s="1"/>
      <c r="M290" s="1"/>
      <c r="N290" s="1"/>
    </row>
    <row r="291" spans="1:14" ht="24" customHeight="1">
      <c r="A291" s="1"/>
      <c r="B291" s="51" t="s">
        <v>112</v>
      </c>
      <c r="C291" s="8" t="s">
        <v>29</v>
      </c>
      <c r="D291" s="52"/>
      <c r="E291" s="52"/>
      <c r="F291" s="52"/>
      <c r="G291" s="10"/>
      <c r="H291" s="52"/>
      <c r="I291" s="11" t="s">
        <v>48</v>
      </c>
      <c r="J291" s="12" t="s">
        <v>49</v>
      </c>
      <c r="K291" s="1"/>
      <c r="L291" s="1"/>
      <c r="M291" s="1"/>
      <c r="N291" s="1"/>
    </row>
    <row r="292" spans="1:14" ht="62.4">
      <c r="A292" s="1"/>
      <c r="B292" s="62">
        <f>B273+1</f>
        <v>19</v>
      </c>
      <c r="C292" s="14" t="str">
        <f>'03-B.O.Q CIVIL WORK'!D39</f>
        <v>PRIMER COAT ON DOORS &amp; WINDOWS (NEW SURFACE)
Preparing new surfaces of doors and windows and applying priming coat, including cleaning, smoothing, and surface preparation, complete in all respects.</v>
      </c>
      <c r="D292" s="15"/>
      <c r="E292" s="15"/>
      <c r="F292" s="63"/>
      <c r="G292" s="15"/>
      <c r="H292" s="17" t="str">
        <f t="shared" ref="H292:H311" si="20">IF(PRODUCT(D292,E292,F292,G292,I292)=0,"",PRODUCT(D292,E292,F292,G292,I292))</f>
        <v/>
      </c>
      <c r="I292" s="18"/>
      <c r="J292" s="12" t="s">
        <v>50</v>
      </c>
      <c r="K292" s="1"/>
      <c r="L292" s="1"/>
      <c r="M292" s="1"/>
      <c r="N292" s="1"/>
    </row>
    <row r="293" spans="1:14" ht="15.6">
      <c r="A293" s="1"/>
      <c r="B293" s="47"/>
      <c r="C293" s="64"/>
      <c r="D293" s="15"/>
      <c r="E293" s="15"/>
      <c r="F293" s="15"/>
      <c r="G293" s="15"/>
      <c r="H293" s="17" t="str">
        <f t="shared" si="20"/>
        <v/>
      </c>
      <c r="I293" s="18"/>
      <c r="J293" s="12" t="s">
        <v>51</v>
      </c>
      <c r="K293" s="1"/>
      <c r="L293" s="1"/>
      <c r="M293" s="1"/>
      <c r="N293" s="1"/>
    </row>
    <row r="294" spans="1:14" ht="15.6">
      <c r="A294" s="1"/>
      <c r="B294" s="47"/>
      <c r="C294" s="64"/>
      <c r="D294" s="15"/>
      <c r="E294" s="15"/>
      <c r="F294" s="15"/>
      <c r="G294" s="15"/>
      <c r="H294" s="22" t="str">
        <f t="shared" si="20"/>
        <v/>
      </c>
      <c r="I294" s="18"/>
      <c r="J294" s="12" t="s">
        <v>53</v>
      </c>
      <c r="K294" s="1"/>
      <c r="L294" s="1"/>
      <c r="M294" s="1"/>
      <c r="N294" s="1"/>
    </row>
    <row r="295" spans="1:14" ht="15.6">
      <c r="A295" s="1"/>
      <c r="B295" s="62" t="s">
        <v>72</v>
      </c>
      <c r="C295" s="24" t="s">
        <v>103</v>
      </c>
      <c r="D295" s="21"/>
      <c r="E295" s="21"/>
      <c r="F295" s="21"/>
      <c r="G295" s="21"/>
      <c r="H295" s="22" t="str">
        <f t="shared" si="20"/>
        <v/>
      </c>
      <c r="I295" s="18"/>
      <c r="J295" s="12" t="s">
        <v>55</v>
      </c>
      <c r="K295" s="1"/>
      <c r="L295" s="1"/>
      <c r="M295" s="1"/>
      <c r="N295" s="1"/>
    </row>
    <row r="296" spans="1:14" ht="15.6">
      <c r="A296" s="1"/>
      <c r="B296" s="78"/>
      <c r="C296" s="24" t="s">
        <v>104</v>
      </c>
      <c r="D296" s="21">
        <v>3</v>
      </c>
      <c r="E296" s="21"/>
      <c r="F296" s="21"/>
      <c r="G296" s="21"/>
      <c r="H296" s="22">
        <f t="shared" si="20"/>
        <v>3</v>
      </c>
      <c r="I296" s="18"/>
      <c r="J296" s="12" t="s">
        <v>57</v>
      </c>
      <c r="K296" s="1"/>
      <c r="L296" s="1"/>
      <c r="M296" s="1"/>
      <c r="N296" s="1"/>
    </row>
    <row r="297" spans="1:14" ht="15.6">
      <c r="A297" s="1"/>
      <c r="B297" s="78"/>
      <c r="C297" s="24" t="s">
        <v>104</v>
      </c>
      <c r="D297" s="21">
        <v>2</v>
      </c>
      <c r="E297" s="21"/>
      <c r="F297" s="21"/>
      <c r="G297" s="21"/>
      <c r="H297" s="22">
        <f t="shared" si="20"/>
        <v>2</v>
      </c>
      <c r="I297" s="18"/>
      <c r="J297" s="12" t="s">
        <v>59</v>
      </c>
      <c r="K297" s="1"/>
      <c r="L297" s="1"/>
      <c r="M297" s="1"/>
      <c r="N297" s="1"/>
    </row>
    <row r="298" spans="1:14" ht="15.6">
      <c r="A298" s="1"/>
      <c r="B298" s="78"/>
      <c r="C298" s="24" t="s">
        <v>106</v>
      </c>
      <c r="D298" s="21">
        <v>12</v>
      </c>
      <c r="E298" s="15"/>
      <c r="F298" s="15"/>
      <c r="G298" s="15"/>
      <c r="H298" s="22">
        <f t="shared" si="20"/>
        <v>12</v>
      </c>
      <c r="I298" s="18"/>
      <c r="J298" s="12" t="s">
        <v>61</v>
      </c>
      <c r="K298" s="1"/>
      <c r="L298" s="1"/>
      <c r="M298" s="1"/>
      <c r="N298" s="1"/>
    </row>
    <row r="299" spans="1:14" ht="15.6">
      <c r="A299" s="1"/>
      <c r="B299" s="78"/>
      <c r="C299" s="24" t="s">
        <v>107</v>
      </c>
      <c r="D299" s="21">
        <v>2</v>
      </c>
      <c r="E299" s="21"/>
      <c r="F299" s="21"/>
      <c r="G299" s="21"/>
      <c r="H299" s="22">
        <f t="shared" si="20"/>
        <v>2</v>
      </c>
      <c r="I299" s="18"/>
      <c r="J299" s="12" t="s">
        <v>63</v>
      </c>
      <c r="K299" s="1"/>
      <c r="L299" s="1"/>
      <c r="M299" s="1"/>
      <c r="N299" s="1"/>
    </row>
    <row r="300" spans="1:14" ht="15.6">
      <c r="A300" s="1"/>
      <c r="B300" s="78"/>
      <c r="C300" s="24"/>
      <c r="D300" s="21"/>
      <c r="E300" s="21"/>
      <c r="F300" s="21"/>
      <c r="G300" s="21"/>
      <c r="H300" s="22" t="str">
        <f t="shared" si="20"/>
        <v/>
      </c>
      <c r="I300" s="18"/>
      <c r="J300" s="12" t="s">
        <v>41</v>
      </c>
      <c r="K300" s="1"/>
      <c r="L300" s="1"/>
      <c r="M300" s="1"/>
      <c r="N300" s="1"/>
    </row>
    <row r="301" spans="1:14" ht="15.6">
      <c r="A301" s="1"/>
      <c r="B301" s="62" t="s">
        <v>74</v>
      </c>
      <c r="C301" s="24" t="s">
        <v>105</v>
      </c>
      <c r="D301" s="21"/>
      <c r="E301" s="15"/>
      <c r="F301" s="15"/>
      <c r="G301" s="15"/>
      <c r="H301" s="22" t="str">
        <f t="shared" si="20"/>
        <v/>
      </c>
      <c r="I301" s="18"/>
      <c r="J301" s="54" t="s">
        <v>66</v>
      </c>
      <c r="K301" s="1"/>
      <c r="L301" s="1"/>
      <c r="M301" s="1"/>
      <c r="N301" s="1"/>
    </row>
    <row r="302" spans="1:14" ht="15.6">
      <c r="A302" s="1"/>
      <c r="B302" s="78"/>
      <c r="C302" s="24" t="s">
        <v>113</v>
      </c>
      <c r="D302" s="21">
        <v>3</v>
      </c>
      <c r="E302" s="15"/>
      <c r="F302" s="15"/>
      <c r="G302" s="15"/>
      <c r="H302" s="22">
        <f t="shared" si="20"/>
        <v>3</v>
      </c>
      <c r="I302" s="18"/>
      <c r="J302" s="1"/>
      <c r="K302" s="1"/>
      <c r="L302" s="1"/>
      <c r="M302" s="1"/>
      <c r="N302" s="1"/>
    </row>
    <row r="303" spans="1:14" ht="15.6">
      <c r="A303" s="1"/>
      <c r="B303" s="78"/>
      <c r="C303" s="24" t="s">
        <v>106</v>
      </c>
      <c r="D303" s="21">
        <v>9</v>
      </c>
      <c r="E303" s="21"/>
      <c r="F303" s="21"/>
      <c r="G303" s="21"/>
      <c r="H303" s="22">
        <f t="shared" si="20"/>
        <v>9</v>
      </c>
      <c r="I303" s="18"/>
      <c r="J303" s="55"/>
      <c r="K303" s="1"/>
      <c r="L303" s="1"/>
      <c r="M303" s="1"/>
      <c r="N303" s="1"/>
    </row>
    <row r="304" spans="1:14" ht="15.6">
      <c r="A304" s="1"/>
      <c r="B304" s="78"/>
      <c r="C304" s="24" t="s">
        <v>107</v>
      </c>
      <c r="D304" s="21">
        <v>6</v>
      </c>
      <c r="E304" s="21"/>
      <c r="F304" s="21"/>
      <c r="G304" s="21"/>
      <c r="H304" s="22">
        <f t="shared" si="20"/>
        <v>6</v>
      </c>
      <c r="I304" s="18"/>
      <c r="J304" s="1"/>
      <c r="K304" s="56"/>
      <c r="L304" s="1"/>
      <c r="M304" s="1"/>
      <c r="N304" s="1"/>
    </row>
    <row r="305" spans="1:14" ht="15.6">
      <c r="A305" s="1"/>
      <c r="B305" s="47"/>
      <c r="C305" s="48"/>
      <c r="D305" s="21"/>
      <c r="E305" s="21"/>
      <c r="F305" s="21"/>
      <c r="G305" s="21"/>
      <c r="H305" s="22" t="str">
        <f t="shared" si="20"/>
        <v/>
      </c>
      <c r="I305" s="18"/>
      <c r="J305" s="1"/>
      <c r="K305" s="1"/>
      <c r="L305" s="1"/>
      <c r="M305" s="1"/>
      <c r="N305" s="1"/>
    </row>
    <row r="306" spans="1:14" ht="15.6">
      <c r="A306" s="1"/>
      <c r="B306" s="47"/>
      <c r="C306" s="63"/>
      <c r="D306" s="15"/>
      <c r="E306" s="15"/>
      <c r="F306" s="15"/>
      <c r="G306" s="15"/>
      <c r="H306" s="22" t="str">
        <f t="shared" si="20"/>
        <v/>
      </c>
      <c r="I306" s="18"/>
      <c r="J306" s="1"/>
      <c r="K306" s="1"/>
      <c r="L306" s="1"/>
      <c r="M306" s="1"/>
      <c r="N306" s="1"/>
    </row>
    <row r="307" spans="1:14" ht="15.6">
      <c r="A307" s="1"/>
      <c r="B307" s="45"/>
      <c r="C307" s="48"/>
      <c r="D307" s="21"/>
      <c r="E307" s="21"/>
      <c r="F307" s="21"/>
      <c r="G307" s="21"/>
      <c r="H307" s="22" t="str">
        <f t="shared" si="20"/>
        <v/>
      </c>
      <c r="I307" s="18"/>
      <c r="J307" s="1"/>
      <c r="K307" s="1"/>
      <c r="L307" s="1"/>
      <c r="M307" s="1"/>
      <c r="N307" s="1"/>
    </row>
    <row r="308" spans="1:14" ht="15.6">
      <c r="A308" s="1"/>
      <c r="B308" s="47"/>
      <c r="C308" s="48"/>
      <c r="D308" s="21"/>
      <c r="E308" s="21"/>
      <c r="F308" s="21"/>
      <c r="G308" s="21"/>
      <c r="H308" s="22" t="str">
        <f t="shared" si="20"/>
        <v/>
      </c>
      <c r="I308" s="18"/>
      <c r="J308" s="1"/>
      <c r="K308" s="1"/>
      <c r="L308" s="1"/>
      <c r="M308" s="1"/>
      <c r="N308" s="1"/>
    </row>
    <row r="309" spans="1:14" ht="15.6">
      <c r="A309" s="1"/>
      <c r="B309" s="47"/>
      <c r="C309" s="63"/>
      <c r="D309" s="15"/>
      <c r="E309" s="15"/>
      <c r="F309" s="15"/>
      <c r="G309" s="15"/>
      <c r="H309" s="22" t="str">
        <f t="shared" si="20"/>
        <v/>
      </c>
      <c r="I309" s="18"/>
      <c r="J309" s="1"/>
      <c r="K309" s="1"/>
      <c r="L309" s="1"/>
      <c r="M309" s="1"/>
      <c r="N309" s="1"/>
    </row>
    <row r="310" spans="1:14" ht="15.6">
      <c r="A310" s="1"/>
      <c r="B310" s="47"/>
      <c r="C310" s="63"/>
      <c r="D310" s="15"/>
      <c r="E310" s="15"/>
      <c r="F310" s="15"/>
      <c r="G310" s="15"/>
      <c r="H310" s="22" t="str">
        <f t="shared" si="20"/>
        <v/>
      </c>
      <c r="I310" s="18"/>
      <c r="J310" s="1"/>
      <c r="K310" s="1"/>
      <c r="L310" s="1"/>
      <c r="M310" s="1"/>
      <c r="N310" s="1"/>
    </row>
    <row r="311" spans="1:14" ht="15.6">
      <c r="A311" s="1"/>
      <c r="B311" s="47"/>
      <c r="C311" s="63"/>
      <c r="D311" s="15"/>
      <c r="E311" s="15"/>
      <c r="F311" s="15"/>
      <c r="G311" s="15"/>
      <c r="H311" s="17" t="str">
        <f t="shared" si="20"/>
        <v/>
      </c>
      <c r="I311" s="18"/>
      <c r="J311" s="1"/>
      <c r="K311" s="1"/>
      <c r="L311" s="1"/>
      <c r="M311" s="1"/>
      <c r="N311" s="1"/>
    </row>
    <row r="312" spans="1:14" ht="15.6">
      <c r="A312" s="1"/>
      <c r="B312" s="25"/>
      <c r="C312" s="65"/>
      <c r="D312" s="65"/>
      <c r="E312" s="27"/>
      <c r="F312" s="351" t="s">
        <v>68</v>
      </c>
      <c r="G312" s="325"/>
      <c r="H312" s="66">
        <f>IF(SUM(H292:H311)=0,"",SUM(H292:H311))</f>
        <v>37</v>
      </c>
      <c r="I312" s="67" t="str">
        <f>IF(I291="1%steel","cft",IF(I291="1.5%steel","cft",IF(I291="2%steel","cft",I291)))</f>
        <v>sft</v>
      </c>
      <c r="J312" s="1"/>
      <c r="K312" s="1"/>
      <c r="L312" s="1"/>
      <c r="M312" s="1"/>
      <c r="N312" s="1"/>
    </row>
    <row r="313" spans="1:14" ht="15.6">
      <c r="A313" s="1"/>
      <c r="B313" s="1"/>
      <c r="C313" s="1"/>
      <c r="D313" s="1"/>
      <c r="E313" s="1"/>
      <c r="F313" s="352" t="s">
        <v>69</v>
      </c>
      <c r="G313" s="350"/>
      <c r="H313" s="68">
        <v>0</v>
      </c>
      <c r="I313" s="69" t="str">
        <f>I312</f>
        <v>sft</v>
      </c>
      <c r="J313" s="1"/>
      <c r="K313" s="1"/>
      <c r="L313" s="1"/>
      <c r="M313" s="1"/>
      <c r="N313" s="1"/>
    </row>
    <row r="314" spans="1:14" ht="15.6">
      <c r="A314" s="1"/>
      <c r="B314" s="1"/>
      <c r="C314" s="1"/>
      <c r="D314" s="1"/>
      <c r="E314" s="1"/>
      <c r="F314" s="351" t="s">
        <v>70</v>
      </c>
      <c r="G314" s="325"/>
      <c r="H314" s="70">
        <f>H313+H312</f>
        <v>37</v>
      </c>
      <c r="I314" s="67" t="str">
        <f>I312</f>
        <v>sft</v>
      </c>
      <c r="J314" s="1"/>
      <c r="K314" s="1"/>
      <c r="L314" s="1"/>
      <c r="M314" s="1"/>
      <c r="N314" s="1"/>
    </row>
    <row r="315" spans="1:14" ht="15.6">
      <c r="A315" s="1"/>
      <c r="B315" s="1"/>
      <c r="C315" s="1"/>
      <c r="D315" s="1"/>
      <c r="E315" s="1"/>
      <c r="F315" s="1"/>
      <c r="G315" s="1"/>
      <c r="H315" s="1"/>
      <c r="I315" s="1"/>
      <c r="J315" s="1"/>
      <c r="K315" s="1"/>
      <c r="L315" s="1"/>
      <c r="M315" s="1"/>
      <c r="N315" s="1"/>
    </row>
    <row r="316" spans="1:14" ht="15.6">
      <c r="A316" s="1"/>
      <c r="B316" s="1"/>
      <c r="C316" s="1"/>
      <c r="D316" s="1"/>
      <c r="E316" s="1"/>
      <c r="F316" s="1"/>
      <c r="G316" s="1"/>
      <c r="H316" s="1"/>
      <c r="I316" s="1"/>
      <c r="J316" s="1"/>
      <c r="K316" s="1"/>
      <c r="L316" s="1"/>
      <c r="M316" s="1"/>
      <c r="N316" s="1"/>
    </row>
    <row r="317" spans="1:14" ht="15.6">
      <c r="A317" s="1"/>
      <c r="B317" s="1"/>
      <c r="C317" s="1"/>
      <c r="D317" s="1"/>
      <c r="E317" s="1"/>
      <c r="F317" s="1"/>
      <c r="G317" s="1"/>
      <c r="H317" s="1"/>
      <c r="I317" s="1"/>
      <c r="J317" s="1"/>
      <c r="K317" s="1"/>
      <c r="L317" s="1"/>
      <c r="M317" s="1"/>
      <c r="N317" s="1"/>
    </row>
    <row r="318" spans="1:14" ht="15.6">
      <c r="A318" s="1"/>
      <c r="B318" s="1"/>
      <c r="C318" s="1"/>
      <c r="D318" s="1"/>
      <c r="E318" s="1"/>
      <c r="F318" s="1"/>
      <c r="G318" s="1"/>
      <c r="H318" s="1"/>
      <c r="I318" s="1"/>
      <c r="J318" s="1"/>
      <c r="K318" s="1"/>
      <c r="L318" s="1"/>
      <c r="M318" s="1"/>
      <c r="N318" s="1"/>
    </row>
    <row r="319" spans="1:14" ht="24" customHeight="1">
      <c r="A319" s="1"/>
      <c r="B319" s="51" t="s">
        <v>112</v>
      </c>
      <c r="C319" s="8" t="s">
        <v>29</v>
      </c>
      <c r="D319" s="52"/>
      <c r="E319" s="52"/>
      <c r="F319" s="52"/>
      <c r="G319" s="10"/>
      <c r="H319" s="52"/>
      <c r="I319" s="11" t="s">
        <v>48</v>
      </c>
      <c r="J319" s="12" t="s">
        <v>49</v>
      </c>
      <c r="K319" s="1"/>
      <c r="L319" s="1"/>
      <c r="M319" s="1"/>
      <c r="N319" s="1"/>
    </row>
    <row r="320" spans="1:14" ht="62.4">
      <c r="A320" s="1"/>
      <c r="B320" s="62">
        <f>B292+1</f>
        <v>20</v>
      </c>
      <c r="C320" s="14" t="str">
        <f>'03-B.O.Q CIVIL WORK'!D40</f>
        <v>EMULSION PAINT(INSIDE WALLS / ROOF SLAB) – FIRST COAT
Preparing surfaces and applying the first coat of emulsion paint, including surface preparation and uniform application, complete in all respects.</v>
      </c>
      <c r="D320" s="15"/>
      <c r="E320" s="15"/>
      <c r="F320" s="63"/>
      <c r="G320" s="15"/>
      <c r="H320" s="17" t="str">
        <f t="shared" ref="H320:H328" si="21">IF(PRODUCT(D320,E320,F320,G320,I320)=0,"",PRODUCT(D320,E320,F320,G320,I320))</f>
        <v/>
      </c>
      <c r="I320" s="18"/>
      <c r="J320" s="12" t="s">
        <v>50</v>
      </c>
      <c r="K320" s="1"/>
      <c r="L320" s="1"/>
      <c r="M320" s="1"/>
      <c r="N320" s="1"/>
    </row>
    <row r="321" spans="1:14" ht="15.6">
      <c r="A321" s="1"/>
      <c r="B321" s="47"/>
      <c r="C321" s="64"/>
      <c r="D321" s="15"/>
      <c r="E321" s="15"/>
      <c r="F321" s="15"/>
      <c r="G321" s="15"/>
      <c r="H321" s="17" t="str">
        <f t="shared" si="21"/>
        <v/>
      </c>
      <c r="I321" s="18"/>
      <c r="J321" s="12" t="s">
        <v>51</v>
      </c>
      <c r="K321" s="1"/>
      <c r="L321" s="1"/>
      <c r="M321" s="1"/>
      <c r="N321" s="1"/>
    </row>
    <row r="322" spans="1:14" ht="15.6">
      <c r="A322" s="1"/>
      <c r="B322" s="60" t="s">
        <v>72</v>
      </c>
      <c r="C322" s="24" t="s">
        <v>52</v>
      </c>
      <c r="D322" s="21">
        <f t="shared" ref="D322:D323" si="22">6*2</f>
        <v>12</v>
      </c>
      <c r="E322" s="21">
        <v>25</v>
      </c>
      <c r="F322" s="21"/>
      <c r="G322" s="21">
        <v>10.5</v>
      </c>
      <c r="H322" s="17">
        <f t="shared" si="21"/>
        <v>3150</v>
      </c>
      <c r="I322" s="18"/>
      <c r="J322" s="12" t="s">
        <v>53</v>
      </c>
      <c r="K322" s="1"/>
      <c r="L322" s="1"/>
      <c r="M322" s="1"/>
      <c r="N322" s="1"/>
    </row>
    <row r="323" spans="1:14" ht="15.6">
      <c r="A323" s="1"/>
      <c r="B323" s="60" t="s">
        <v>74</v>
      </c>
      <c r="C323" s="24" t="s">
        <v>54</v>
      </c>
      <c r="D323" s="21">
        <f t="shared" si="22"/>
        <v>12</v>
      </c>
      <c r="E323" s="21">
        <v>16</v>
      </c>
      <c r="F323" s="21"/>
      <c r="G323" s="21">
        <v>10.5</v>
      </c>
      <c r="H323" s="22">
        <f t="shared" si="21"/>
        <v>2016</v>
      </c>
      <c r="I323" s="18"/>
      <c r="J323" s="12" t="s">
        <v>55</v>
      </c>
      <c r="K323" s="1"/>
      <c r="L323" s="1"/>
      <c r="M323" s="1"/>
      <c r="N323" s="1"/>
    </row>
    <row r="324" spans="1:14" ht="15.6">
      <c r="A324" s="1"/>
      <c r="B324" s="60" t="s">
        <v>76</v>
      </c>
      <c r="C324" s="24" t="s">
        <v>56</v>
      </c>
      <c r="D324" s="21">
        <f>3*2</f>
        <v>6</v>
      </c>
      <c r="E324" s="21">
        <v>25</v>
      </c>
      <c r="F324" s="21"/>
      <c r="G324" s="21">
        <v>16</v>
      </c>
      <c r="H324" s="22">
        <f t="shared" si="21"/>
        <v>2400</v>
      </c>
      <c r="I324" s="18"/>
      <c r="J324" s="12" t="s">
        <v>57</v>
      </c>
      <c r="K324" s="1"/>
      <c r="L324" s="1"/>
      <c r="M324" s="1"/>
      <c r="N324" s="1"/>
    </row>
    <row r="325" spans="1:14" ht="15.6">
      <c r="A325" s="1"/>
      <c r="B325" s="60" t="s">
        <v>78</v>
      </c>
      <c r="C325" s="46" t="s">
        <v>58</v>
      </c>
      <c r="D325" s="21">
        <v>2</v>
      </c>
      <c r="E325" s="21">
        <v>78</v>
      </c>
      <c r="F325" s="21"/>
      <c r="G325" s="21">
        <v>9</v>
      </c>
      <c r="H325" s="22">
        <f t="shared" si="21"/>
        <v>1404</v>
      </c>
      <c r="I325" s="18"/>
      <c r="J325" s="12" t="s">
        <v>59</v>
      </c>
      <c r="K325" s="1"/>
      <c r="L325" s="1"/>
      <c r="M325" s="1"/>
      <c r="N325" s="1"/>
    </row>
    <row r="326" spans="1:14" ht="15.6">
      <c r="A326" s="1"/>
      <c r="B326" s="60"/>
      <c r="C326" s="46"/>
      <c r="D326" s="21"/>
      <c r="E326" s="21"/>
      <c r="F326" s="21"/>
      <c r="G326" s="21"/>
      <c r="H326" s="22" t="str">
        <f t="shared" si="21"/>
        <v/>
      </c>
      <c r="I326" s="18"/>
      <c r="J326" s="12" t="s">
        <v>61</v>
      </c>
      <c r="K326" s="1"/>
      <c r="L326" s="1"/>
      <c r="M326" s="1"/>
      <c r="N326" s="1"/>
    </row>
    <row r="327" spans="1:14" ht="15.6">
      <c r="A327" s="1"/>
      <c r="B327" s="47"/>
      <c r="C327" s="63"/>
      <c r="D327" s="15"/>
      <c r="E327" s="15"/>
      <c r="F327" s="15"/>
      <c r="G327" s="15"/>
      <c r="H327" s="17" t="str">
        <f t="shared" si="21"/>
        <v/>
      </c>
      <c r="I327" s="18"/>
      <c r="J327" s="1"/>
      <c r="K327" s="1"/>
      <c r="L327" s="1"/>
      <c r="M327" s="1"/>
      <c r="N327" s="1"/>
    </row>
    <row r="328" spans="1:14" ht="15.6">
      <c r="A328" s="1"/>
      <c r="B328" s="47"/>
      <c r="C328" s="63"/>
      <c r="D328" s="15"/>
      <c r="E328" s="15"/>
      <c r="F328" s="15"/>
      <c r="G328" s="15"/>
      <c r="H328" s="17" t="str">
        <f t="shared" si="21"/>
        <v/>
      </c>
      <c r="I328" s="18"/>
      <c r="J328" s="1"/>
      <c r="K328" s="1"/>
      <c r="L328" s="1"/>
      <c r="M328" s="1"/>
      <c r="N328" s="1"/>
    </row>
    <row r="329" spans="1:14" ht="15.6">
      <c r="A329" s="1"/>
      <c r="B329" s="25"/>
      <c r="C329" s="65"/>
      <c r="D329" s="65"/>
      <c r="E329" s="27"/>
      <c r="F329" s="351" t="s">
        <v>68</v>
      </c>
      <c r="G329" s="325"/>
      <c r="H329" s="66">
        <f>IF(SUM(H320:H328)=0,"",SUM(H320:H328))</f>
        <v>8970</v>
      </c>
      <c r="I329" s="67" t="str">
        <f>IF(I319="1%steel","cft",IF(I319="1.5%steel","cft",IF(I319="2%steel","cft",I319)))</f>
        <v>sft</v>
      </c>
      <c r="J329" s="1"/>
      <c r="K329" s="1"/>
      <c r="L329" s="1"/>
      <c r="M329" s="1"/>
      <c r="N329" s="1"/>
    </row>
    <row r="330" spans="1:14" ht="15.6">
      <c r="A330" s="1"/>
      <c r="B330" s="1"/>
      <c r="C330" s="1"/>
      <c r="D330" s="1"/>
      <c r="E330" s="1"/>
      <c r="F330" s="352" t="s">
        <v>69</v>
      </c>
      <c r="G330" s="350"/>
      <c r="H330" s="68">
        <v>0</v>
      </c>
      <c r="I330" s="69" t="str">
        <f>I329</f>
        <v>sft</v>
      </c>
      <c r="J330" s="1"/>
      <c r="K330" s="1"/>
      <c r="L330" s="1"/>
      <c r="M330" s="1"/>
      <c r="N330" s="1"/>
    </row>
    <row r="331" spans="1:14" ht="15.6">
      <c r="A331" s="1"/>
      <c r="B331" s="1"/>
      <c r="C331" s="1"/>
      <c r="D331" s="1"/>
      <c r="E331" s="1"/>
      <c r="F331" s="351" t="s">
        <v>70</v>
      </c>
      <c r="G331" s="325"/>
      <c r="H331" s="70">
        <f>H330+H329</f>
        <v>8970</v>
      </c>
      <c r="I331" s="67" t="str">
        <f>I329</f>
        <v>sft</v>
      </c>
      <c r="J331" s="1"/>
      <c r="K331" s="1"/>
      <c r="L331" s="1"/>
      <c r="M331" s="1"/>
      <c r="N331" s="1"/>
    </row>
    <row r="332" spans="1:14" ht="15.6">
      <c r="A332" s="1"/>
      <c r="B332" s="1"/>
      <c r="C332" s="1"/>
      <c r="D332" s="1"/>
      <c r="E332" s="1"/>
      <c r="F332" s="1"/>
      <c r="G332" s="1"/>
      <c r="H332" s="1"/>
      <c r="I332" s="1"/>
      <c r="J332" s="1"/>
      <c r="K332" s="1"/>
      <c r="L332" s="1"/>
      <c r="M332" s="1"/>
      <c r="N332" s="1"/>
    </row>
    <row r="333" spans="1:14" ht="15.6">
      <c r="A333" s="1"/>
      <c r="B333" s="1"/>
      <c r="C333" s="1"/>
      <c r="D333" s="1"/>
      <c r="E333" s="1"/>
      <c r="F333" s="1"/>
      <c r="G333" s="1"/>
      <c r="H333" s="1"/>
      <c r="I333" s="1"/>
      <c r="J333" s="1"/>
      <c r="K333" s="1"/>
      <c r="L333" s="1"/>
      <c r="M333" s="1"/>
      <c r="N333" s="1"/>
    </row>
    <row r="334" spans="1:14" ht="24" customHeight="1">
      <c r="A334" s="1"/>
      <c r="B334" s="51" t="s">
        <v>112</v>
      </c>
      <c r="C334" s="8" t="s">
        <v>29</v>
      </c>
      <c r="D334" s="52"/>
      <c r="E334" s="52"/>
      <c r="F334" s="52"/>
      <c r="G334" s="10"/>
      <c r="H334" s="52"/>
      <c r="I334" s="11" t="s">
        <v>48</v>
      </c>
      <c r="J334" s="12" t="s">
        <v>49</v>
      </c>
      <c r="K334" s="1"/>
      <c r="L334" s="1"/>
      <c r="M334" s="1"/>
      <c r="N334" s="1"/>
    </row>
    <row r="335" spans="1:14" ht="46.8">
      <c r="A335" s="1"/>
      <c r="B335" s="62">
        <f>B320+1</f>
        <v>21</v>
      </c>
      <c r="C335" s="14" t="str">
        <f>'03-B.O.Q CIVIL WORK'!D41</f>
        <v>EMULSION PAINT – SUBSEQUENT COATS
Applying second and subsequent coats of emulsion paint to achieve the required finish, shade, and coverage, complete in all respects.</v>
      </c>
      <c r="D335" s="15"/>
      <c r="E335" s="15"/>
      <c r="F335" s="63"/>
      <c r="G335" s="15"/>
      <c r="H335" s="17" t="str">
        <f t="shared" ref="H335:H342" si="23">IF(PRODUCT(D335,E335,F335,G335,I335)=0,"",PRODUCT(D335,E335,F335,G335,I335))</f>
        <v/>
      </c>
      <c r="I335" s="18"/>
      <c r="J335" s="12" t="s">
        <v>50</v>
      </c>
      <c r="K335" s="1"/>
      <c r="L335" s="1"/>
      <c r="M335" s="1"/>
      <c r="N335" s="1"/>
    </row>
    <row r="336" spans="1:14" ht="15.6">
      <c r="A336" s="1"/>
      <c r="B336" s="47"/>
      <c r="C336" s="64"/>
      <c r="D336" s="15"/>
      <c r="E336" s="15"/>
      <c r="F336" s="15"/>
      <c r="G336" s="15"/>
      <c r="H336" s="17" t="str">
        <f t="shared" si="23"/>
        <v/>
      </c>
      <c r="I336" s="18"/>
      <c r="J336" s="12" t="s">
        <v>51</v>
      </c>
      <c r="K336" s="1"/>
      <c r="L336" s="1"/>
      <c r="M336" s="1"/>
      <c r="N336" s="1"/>
    </row>
    <row r="337" spans="1:14" ht="15.6">
      <c r="A337" s="1"/>
      <c r="B337" s="60" t="s">
        <v>72</v>
      </c>
      <c r="C337" s="24" t="s">
        <v>52</v>
      </c>
      <c r="D337" s="21">
        <f t="shared" ref="D337:D338" si="24">6*2</f>
        <v>12</v>
      </c>
      <c r="E337" s="21">
        <v>25</v>
      </c>
      <c r="F337" s="21"/>
      <c r="G337" s="21">
        <v>10.5</v>
      </c>
      <c r="H337" s="22">
        <f t="shared" si="23"/>
        <v>3150</v>
      </c>
      <c r="I337" s="18"/>
      <c r="J337" s="12" t="s">
        <v>63</v>
      </c>
      <c r="K337" s="1"/>
      <c r="L337" s="1"/>
      <c r="M337" s="1"/>
      <c r="N337" s="1"/>
    </row>
    <row r="338" spans="1:14" ht="15.6">
      <c r="A338" s="1"/>
      <c r="B338" s="60" t="s">
        <v>74</v>
      </c>
      <c r="C338" s="24" t="s">
        <v>54</v>
      </c>
      <c r="D338" s="21">
        <f t="shared" si="24"/>
        <v>12</v>
      </c>
      <c r="E338" s="21">
        <v>16</v>
      </c>
      <c r="F338" s="21"/>
      <c r="G338" s="21">
        <v>10.5</v>
      </c>
      <c r="H338" s="22">
        <f t="shared" si="23"/>
        <v>2016</v>
      </c>
      <c r="I338" s="18"/>
      <c r="J338" s="12" t="s">
        <v>41</v>
      </c>
      <c r="K338" s="1"/>
      <c r="L338" s="1"/>
      <c r="M338" s="1"/>
      <c r="N338" s="1"/>
    </row>
    <row r="339" spans="1:14" ht="15.6">
      <c r="A339" s="1"/>
      <c r="B339" s="60" t="s">
        <v>76</v>
      </c>
      <c r="C339" s="24" t="s">
        <v>56</v>
      </c>
      <c r="D339" s="21">
        <f>3*2</f>
        <v>6</v>
      </c>
      <c r="E339" s="21">
        <v>25</v>
      </c>
      <c r="F339" s="21"/>
      <c r="G339" s="21">
        <v>16</v>
      </c>
      <c r="H339" s="22">
        <f t="shared" si="23"/>
        <v>2400</v>
      </c>
      <c r="I339" s="18"/>
      <c r="J339" s="54" t="s">
        <v>66</v>
      </c>
      <c r="K339" s="1"/>
      <c r="L339" s="1"/>
      <c r="M339" s="1"/>
      <c r="N339" s="1"/>
    </row>
    <row r="340" spans="1:14" ht="15.6">
      <c r="A340" s="1"/>
      <c r="B340" s="60" t="s">
        <v>78</v>
      </c>
      <c r="C340" s="46" t="s">
        <v>58</v>
      </c>
      <c r="D340" s="21">
        <v>2</v>
      </c>
      <c r="E340" s="21">
        <v>78</v>
      </c>
      <c r="F340" s="21"/>
      <c r="G340" s="21">
        <v>9</v>
      </c>
      <c r="H340" s="22">
        <f t="shared" si="23"/>
        <v>1404</v>
      </c>
      <c r="I340" s="18"/>
      <c r="J340" s="1"/>
      <c r="K340" s="1"/>
      <c r="L340" s="1"/>
      <c r="M340" s="1"/>
      <c r="N340" s="1"/>
    </row>
    <row r="341" spans="1:14" ht="15.6">
      <c r="A341" s="1"/>
      <c r="B341" s="60"/>
      <c r="C341" s="24"/>
      <c r="D341" s="21"/>
      <c r="E341" s="21"/>
      <c r="F341" s="21"/>
      <c r="G341" s="21"/>
      <c r="H341" s="22" t="str">
        <f t="shared" si="23"/>
        <v/>
      </c>
      <c r="I341" s="18"/>
      <c r="J341" s="1"/>
      <c r="K341" s="1"/>
      <c r="L341" s="1"/>
      <c r="M341" s="1"/>
      <c r="N341" s="1"/>
    </row>
    <row r="342" spans="1:14" ht="15.6">
      <c r="A342" s="1"/>
      <c r="B342" s="47"/>
      <c r="C342" s="63"/>
      <c r="D342" s="15"/>
      <c r="E342" s="15"/>
      <c r="F342" s="15"/>
      <c r="G342" s="15"/>
      <c r="H342" s="17" t="str">
        <f t="shared" si="23"/>
        <v/>
      </c>
      <c r="I342" s="18"/>
      <c r="J342" s="1"/>
      <c r="K342" s="1"/>
      <c r="L342" s="1"/>
      <c r="M342" s="1"/>
      <c r="N342" s="1"/>
    </row>
    <row r="343" spans="1:14" ht="15.6">
      <c r="A343" s="1"/>
      <c r="B343" s="25"/>
      <c r="C343" s="65"/>
      <c r="D343" s="65"/>
      <c r="E343" s="27"/>
      <c r="F343" s="351" t="s">
        <v>68</v>
      </c>
      <c r="G343" s="325"/>
      <c r="H343" s="66">
        <f>IF(SUM(H335:H342)=0,"",SUM(H335:H342))</f>
        <v>8970</v>
      </c>
      <c r="I343" s="67" t="str">
        <f>IF(I334="1%steel","cft",IF(I334="1.5%steel","cft",IF(I334="2%steel","cft",I334)))</f>
        <v>sft</v>
      </c>
      <c r="J343" s="1"/>
      <c r="K343" s="1"/>
      <c r="L343" s="1"/>
      <c r="M343" s="1"/>
      <c r="N343" s="1"/>
    </row>
    <row r="344" spans="1:14" ht="15.6">
      <c r="A344" s="1"/>
      <c r="B344" s="1"/>
      <c r="C344" s="1"/>
      <c r="D344" s="1"/>
      <c r="E344" s="1"/>
      <c r="F344" s="352" t="s">
        <v>69</v>
      </c>
      <c r="G344" s="350"/>
      <c r="H344" s="68">
        <v>0</v>
      </c>
      <c r="I344" s="69" t="str">
        <f>I343</f>
        <v>sft</v>
      </c>
      <c r="J344" s="1"/>
      <c r="K344" s="1"/>
      <c r="L344" s="1"/>
      <c r="M344" s="1"/>
      <c r="N344" s="1"/>
    </row>
    <row r="345" spans="1:14" ht="15.6">
      <c r="A345" s="1"/>
      <c r="B345" s="1"/>
      <c r="C345" s="1"/>
      <c r="D345" s="1"/>
      <c r="E345" s="1"/>
      <c r="F345" s="351" t="s">
        <v>70</v>
      </c>
      <c r="G345" s="325"/>
      <c r="H345" s="70">
        <f>H344+H343</f>
        <v>8970</v>
      </c>
      <c r="I345" s="67" t="str">
        <f>I343</f>
        <v>sft</v>
      </c>
      <c r="J345" s="1"/>
      <c r="K345" s="1"/>
      <c r="L345" s="1"/>
      <c r="M345" s="1"/>
      <c r="N345" s="1"/>
    </row>
    <row r="346" spans="1:14" ht="15.6">
      <c r="A346" s="1"/>
      <c r="B346" s="1"/>
      <c r="C346" s="1"/>
      <c r="D346" s="1"/>
      <c r="E346" s="1"/>
      <c r="F346" s="1"/>
      <c r="G346" s="1"/>
      <c r="H346" s="1"/>
      <c r="I346" s="1"/>
      <c r="J346" s="1"/>
      <c r="K346" s="1"/>
      <c r="L346" s="1"/>
      <c r="M346" s="1"/>
      <c r="N346" s="1"/>
    </row>
    <row r="347" spans="1:14" ht="15.6">
      <c r="A347" s="1"/>
      <c r="B347" s="1"/>
      <c r="C347" s="1"/>
      <c r="D347" s="1"/>
      <c r="E347" s="1"/>
      <c r="F347" s="1"/>
      <c r="G347" s="1"/>
      <c r="H347" s="1"/>
      <c r="I347" s="1"/>
      <c r="J347" s="1"/>
      <c r="K347" s="1"/>
      <c r="L347" s="1"/>
      <c r="M347" s="1"/>
      <c r="N347" s="1"/>
    </row>
    <row r="348" spans="1:14" ht="24" customHeight="1">
      <c r="A348" s="1"/>
      <c r="B348" s="51" t="s">
        <v>112</v>
      </c>
      <c r="C348" s="8" t="s">
        <v>29</v>
      </c>
      <c r="D348" s="52"/>
      <c r="E348" s="52"/>
      <c r="F348" s="52"/>
      <c r="G348" s="10"/>
      <c r="H348" s="52"/>
      <c r="I348" s="11" t="s">
        <v>48</v>
      </c>
      <c r="J348" s="12" t="s">
        <v>49</v>
      </c>
      <c r="K348" s="1"/>
      <c r="L348" s="1"/>
      <c r="M348" s="1"/>
      <c r="N348" s="1"/>
    </row>
    <row r="349" spans="1:14" ht="62.4">
      <c r="A349" s="1"/>
      <c r="B349" s="62">
        <f>B335+1</f>
        <v>22</v>
      </c>
      <c r="C349" s="14" t="str">
        <f>'03-B.O.Q CIVIL WORK'!D42</f>
        <v>SNOWCEM / WEATHER SHIELD(OUT SIDE) – FIRST COAT
Preparing external surfaces and applying the first coat of Snowcem/Weather Shield paint, including cleaning and surface preparation, complete in all respects.</v>
      </c>
      <c r="D349" s="15"/>
      <c r="E349" s="15"/>
      <c r="F349" s="63"/>
      <c r="G349" s="15"/>
      <c r="H349" s="17" t="str">
        <f t="shared" ref="H349:H360" si="25">IF(PRODUCT(D349,E349,F349,G349,I349)=0,"",PRODUCT(D349,E349,F349,G349,I349))</f>
        <v/>
      </c>
      <c r="I349" s="18"/>
      <c r="J349" s="12" t="s">
        <v>50</v>
      </c>
      <c r="K349" s="1"/>
      <c r="L349" s="1"/>
      <c r="M349" s="1"/>
      <c r="N349" s="1"/>
    </row>
    <row r="350" spans="1:14" ht="15.6">
      <c r="A350" s="1"/>
      <c r="B350" s="47"/>
      <c r="C350" s="64"/>
      <c r="D350" s="15"/>
      <c r="E350" s="15"/>
      <c r="F350" s="15"/>
      <c r="G350" s="15"/>
      <c r="H350" s="17" t="str">
        <f t="shared" si="25"/>
        <v/>
      </c>
      <c r="I350" s="18"/>
      <c r="J350" s="12" t="s">
        <v>51</v>
      </c>
      <c r="K350" s="1"/>
      <c r="L350" s="1"/>
      <c r="M350" s="1"/>
      <c r="N350" s="1"/>
    </row>
    <row r="351" spans="1:14" ht="15.6">
      <c r="A351" s="1"/>
      <c r="B351" s="45"/>
      <c r="C351" s="24"/>
      <c r="D351" s="21"/>
      <c r="E351" s="21"/>
      <c r="F351" s="21"/>
      <c r="G351" s="21"/>
      <c r="H351" s="22" t="str">
        <f t="shared" si="25"/>
        <v/>
      </c>
      <c r="I351" s="18"/>
      <c r="J351" s="12" t="s">
        <v>53</v>
      </c>
      <c r="K351" s="1"/>
      <c r="L351" s="1"/>
      <c r="M351" s="1"/>
      <c r="N351" s="1"/>
    </row>
    <row r="352" spans="1:14" ht="15.6">
      <c r="A352" s="1"/>
      <c r="B352" s="60" t="s">
        <v>114</v>
      </c>
      <c r="C352" s="24" t="s">
        <v>60</v>
      </c>
      <c r="D352" s="21">
        <v>2</v>
      </c>
      <c r="E352" s="21">
        <v>82</v>
      </c>
      <c r="F352" s="21"/>
      <c r="G352" s="21">
        <v>11</v>
      </c>
      <c r="H352" s="22">
        <f t="shared" si="25"/>
        <v>1804</v>
      </c>
      <c r="I352" s="18"/>
      <c r="J352" s="12" t="s">
        <v>55</v>
      </c>
      <c r="K352" s="1"/>
      <c r="L352" s="1"/>
      <c r="M352" s="1"/>
      <c r="N352" s="1"/>
    </row>
    <row r="353" spans="1:14" ht="15.6">
      <c r="A353" s="1"/>
      <c r="B353" s="60" t="s">
        <v>115</v>
      </c>
      <c r="C353" s="24" t="s">
        <v>62</v>
      </c>
      <c r="D353" s="21">
        <v>2</v>
      </c>
      <c r="E353" s="21">
        <v>82</v>
      </c>
      <c r="F353" s="21"/>
      <c r="G353" s="21">
        <v>11</v>
      </c>
      <c r="H353" s="22">
        <f t="shared" si="25"/>
        <v>1804</v>
      </c>
      <c r="I353" s="18"/>
      <c r="J353" s="12" t="s">
        <v>57</v>
      </c>
      <c r="K353" s="1"/>
      <c r="L353" s="1"/>
      <c r="M353" s="1"/>
      <c r="N353" s="1"/>
    </row>
    <row r="354" spans="1:14" ht="15.6">
      <c r="A354" s="1"/>
      <c r="B354" s="60" t="s">
        <v>116</v>
      </c>
      <c r="C354" s="46" t="s">
        <v>64</v>
      </c>
      <c r="D354" s="21"/>
      <c r="E354" s="21"/>
      <c r="F354" s="21"/>
      <c r="G354" s="21"/>
      <c r="H354" s="22" t="str">
        <f t="shared" si="25"/>
        <v/>
      </c>
      <c r="I354" s="18"/>
      <c r="J354" s="12" t="s">
        <v>59</v>
      </c>
      <c r="K354" s="1"/>
      <c r="L354" s="1"/>
      <c r="M354" s="1"/>
      <c r="N354" s="1"/>
    </row>
    <row r="355" spans="1:14" ht="15.6">
      <c r="A355" s="1"/>
      <c r="B355" s="60" t="s">
        <v>117</v>
      </c>
      <c r="C355" s="24" t="s">
        <v>65</v>
      </c>
      <c r="D355" s="21"/>
      <c r="E355" s="21"/>
      <c r="F355" s="21"/>
      <c r="G355" s="21"/>
      <c r="H355" s="22" t="str">
        <f t="shared" si="25"/>
        <v/>
      </c>
      <c r="I355" s="18"/>
      <c r="J355" s="12" t="s">
        <v>61</v>
      </c>
      <c r="K355" s="1"/>
      <c r="L355" s="1"/>
      <c r="M355" s="1"/>
      <c r="N355" s="1"/>
    </row>
    <row r="356" spans="1:14" ht="15.6">
      <c r="A356" s="1"/>
      <c r="B356" s="60"/>
      <c r="C356" s="24"/>
      <c r="D356" s="21"/>
      <c r="E356" s="21"/>
      <c r="F356" s="21"/>
      <c r="G356" s="21"/>
      <c r="H356" s="22" t="str">
        <f t="shared" si="25"/>
        <v/>
      </c>
      <c r="I356" s="18"/>
      <c r="J356" s="12" t="s">
        <v>63</v>
      </c>
      <c r="K356" s="1"/>
      <c r="L356" s="1"/>
      <c r="M356" s="1"/>
      <c r="N356" s="1"/>
    </row>
    <row r="357" spans="1:14" ht="15.6">
      <c r="A357" s="1"/>
      <c r="B357" s="60" t="s">
        <v>118</v>
      </c>
      <c r="C357" s="46" t="s">
        <v>67</v>
      </c>
      <c r="D357" s="21">
        <f>10*2</f>
        <v>20</v>
      </c>
      <c r="E357" s="21">
        <f>1.125+1.125+0.75+0.75</f>
        <v>3.75</v>
      </c>
      <c r="F357" s="21"/>
      <c r="G357" s="21">
        <v>11</v>
      </c>
      <c r="H357" s="22">
        <f t="shared" si="25"/>
        <v>825</v>
      </c>
      <c r="I357" s="18"/>
      <c r="J357" s="12" t="s">
        <v>41</v>
      </c>
      <c r="K357" s="1"/>
      <c r="L357" s="1"/>
      <c r="M357" s="1"/>
      <c r="N357" s="1"/>
    </row>
    <row r="358" spans="1:14" ht="15.6">
      <c r="A358" s="1"/>
      <c r="B358" s="47"/>
      <c r="C358" s="48"/>
      <c r="D358" s="21"/>
      <c r="E358" s="21"/>
      <c r="F358" s="21"/>
      <c r="G358" s="21"/>
      <c r="H358" s="22" t="str">
        <f t="shared" si="25"/>
        <v/>
      </c>
      <c r="I358" s="18"/>
      <c r="J358" s="54" t="s">
        <v>66</v>
      </c>
      <c r="K358" s="1"/>
      <c r="L358" s="1"/>
      <c r="M358" s="1"/>
      <c r="N358" s="1"/>
    </row>
    <row r="359" spans="1:14" ht="15.6">
      <c r="A359" s="1"/>
      <c r="B359" s="47"/>
      <c r="C359" s="63"/>
      <c r="D359" s="15"/>
      <c r="E359" s="15"/>
      <c r="F359" s="15"/>
      <c r="G359" s="15"/>
      <c r="H359" s="22" t="str">
        <f t="shared" si="25"/>
        <v/>
      </c>
      <c r="I359" s="18"/>
      <c r="J359" s="1"/>
      <c r="K359" s="1"/>
      <c r="L359" s="1"/>
      <c r="M359" s="1"/>
      <c r="N359" s="1"/>
    </row>
    <row r="360" spans="1:14" ht="15.6">
      <c r="A360" s="1"/>
      <c r="B360" s="47"/>
      <c r="C360" s="63"/>
      <c r="D360" s="15"/>
      <c r="E360" s="15"/>
      <c r="F360" s="15"/>
      <c r="G360" s="15"/>
      <c r="H360" s="17" t="str">
        <f t="shared" si="25"/>
        <v/>
      </c>
      <c r="I360" s="18"/>
      <c r="J360" s="1"/>
      <c r="K360" s="1"/>
      <c r="L360" s="1"/>
      <c r="M360" s="1"/>
      <c r="N360" s="1"/>
    </row>
    <row r="361" spans="1:14" ht="15.6">
      <c r="A361" s="1"/>
      <c r="B361" s="25"/>
      <c r="C361" s="65"/>
      <c r="D361" s="65"/>
      <c r="E361" s="27"/>
      <c r="F361" s="351" t="s">
        <v>68</v>
      </c>
      <c r="G361" s="325"/>
      <c r="H361" s="66">
        <f>IF(SUM(H349:H360)=0,"",SUM(H349:H360))</f>
        <v>4433</v>
      </c>
      <c r="I361" s="67" t="str">
        <f>IF(I348="1%steel","cft",IF(I348="1.5%steel","cft",IF(I348="2%steel","cft",I348)))</f>
        <v>sft</v>
      </c>
      <c r="J361" s="1"/>
      <c r="K361" s="1"/>
      <c r="L361" s="1"/>
      <c r="M361" s="1"/>
      <c r="N361" s="1"/>
    </row>
    <row r="362" spans="1:14" ht="15.6">
      <c r="A362" s="1"/>
      <c r="B362" s="1"/>
      <c r="C362" s="1"/>
      <c r="D362" s="1"/>
      <c r="E362" s="1"/>
      <c r="F362" s="352" t="s">
        <v>69</v>
      </c>
      <c r="G362" s="350"/>
      <c r="H362" s="68">
        <v>0</v>
      </c>
      <c r="I362" s="69" t="str">
        <f>I361</f>
        <v>sft</v>
      </c>
      <c r="J362" s="1"/>
      <c r="K362" s="1"/>
      <c r="L362" s="1"/>
      <c r="M362" s="1"/>
      <c r="N362" s="1"/>
    </row>
    <row r="363" spans="1:14" ht="15.6">
      <c r="A363" s="1"/>
      <c r="B363" s="1"/>
      <c r="C363" s="1"/>
      <c r="D363" s="1"/>
      <c r="E363" s="1"/>
      <c r="F363" s="351" t="s">
        <v>70</v>
      </c>
      <c r="G363" s="325"/>
      <c r="H363" s="70">
        <f>H362+H361</f>
        <v>4433</v>
      </c>
      <c r="I363" s="67" t="str">
        <f>I361</f>
        <v>sft</v>
      </c>
      <c r="J363" s="1"/>
      <c r="K363" s="1"/>
      <c r="L363" s="1"/>
      <c r="M363" s="1"/>
      <c r="N363" s="1"/>
    </row>
    <row r="364" spans="1:14" ht="15.6">
      <c r="A364" s="1"/>
      <c r="B364" s="1"/>
      <c r="C364" s="1"/>
      <c r="D364" s="1"/>
      <c r="E364" s="1"/>
      <c r="F364" s="1"/>
      <c r="G364" s="1"/>
      <c r="H364" s="1"/>
      <c r="I364" s="1"/>
      <c r="J364" s="1"/>
      <c r="K364" s="1"/>
      <c r="L364" s="1"/>
      <c r="M364" s="1"/>
      <c r="N364" s="1"/>
    </row>
    <row r="365" spans="1:14" ht="15.6">
      <c r="A365" s="1"/>
      <c r="B365" s="1"/>
      <c r="C365" s="1"/>
      <c r="D365" s="1"/>
      <c r="E365" s="1"/>
      <c r="F365" s="1"/>
      <c r="G365" s="1"/>
      <c r="H365" s="1"/>
      <c r="I365" s="1"/>
      <c r="J365" s="1"/>
      <c r="K365" s="1"/>
      <c r="L365" s="1"/>
      <c r="M365" s="1"/>
      <c r="N365" s="1"/>
    </row>
    <row r="366" spans="1:14" ht="24" customHeight="1">
      <c r="A366" s="1"/>
      <c r="B366" s="51" t="s">
        <v>112</v>
      </c>
      <c r="C366" s="8" t="s">
        <v>29</v>
      </c>
      <c r="D366" s="52"/>
      <c r="E366" s="52"/>
      <c r="F366" s="52"/>
      <c r="G366" s="10"/>
      <c r="H366" s="52"/>
      <c r="I366" s="11" t="s">
        <v>48</v>
      </c>
      <c r="J366" s="12" t="s">
        <v>49</v>
      </c>
      <c r="K366" s="1"/>
      <c r="L366" s="1"/>
      <c r="M366" s="1"/>
      <c r="N366" s="1"/>
    </row>
    <row r="367" spans="1:14" ht="62.4">
      <c r="A367" s="1"/>
      <c r="B367" s="62">
        <f>B349+1</f>
        <v>23</v>
      </c>
      <c r="C367" s="14" t="str">
        <f>'03-B.O.Q CIVIL WORK'!D43</f>
        <v>SNOWCEM / WEATHER SHIELD – SUBSEQUENT COATS
Applying second and subsequent coats of Snowcem/Weather Shield paint to external surfaces to achieve a uniform finish and durability, complete in all respects.</v>
      </c>
      <c r="D367" s="15"/>
      <c r="E367" s="15"/>
      <c r="F367" s="63"/>
      <c r="G367" s="15"/>
      <c r="H367" s="17" t="str">
        <f t="shared" ref="H367:H377" si="26">IF(PRODUCT(D367,E367,F367,G367,I367)=0,"",PRODUCT(D367,E367,F367,G367,I367))</f>
        <v/>
      </c>
      <c r="I367" s="18"/>
      <c r="J367" s="12" t="s">
        <v>50</v>
      </c>
      <c r="K367" s="1"/>
      <c r="L367" s="1"/>
      <c r="M367" s="1"/>
      <c r="N367" s="1"/>
    </row>
    <row r="368" spans="1:14" ht="15.6">
      <c r="A368" s="1"/>
      <c r="B368" s="47"/>
      <c r="C368" s="64"/>
      <c r="D368" s="15"/>
      <c r="E368" s="15"/>
      <c r="F368" s="15"/>
      <c r="G368" s="15"/>
      <c r="H368" s="17" t="str">
        <f t="shared" si="26"/>
        <v/>
      </c>
      <c r="I368" s="18"/>
      <c r="J368" s="12" t="s">
        <v>51</v>
      </c>
      <c r="K368" s="1"/>
      <c r="L368" s="1"/>
      <c r="M368" s="1"/>
      <c r="N368" s="1"/>
    </row>
    <row r="369" spans="1:14" ht="15.6">
      <c r="A369" s="1"/>
      <c r="B369" s="60" t="s">
        <v>114</v>
      </c>
      <c r="C369" s="24" t="s">
        <v>60</v>
      </c>
      <c r="D369" s="21">
        <v>2</v>
      </c>
      <c r="E369" s="21">
        <v>82</v>
      </c>
      <c r="F369" s="21"/>
      <c r="G369" s="21">
        <v>11</v>
      </c>
      <c r="H369" s="22">
        <f t="shared" si="26"/>
        <v>1804</v>
      </c>
      <c r="I369" s="18"/>
      <c r="J369" s="12" t="s">
        <v>53</v>
      </c>
      <c r="K369" s="1"/>
      <c r="L369" s="1"/>
      <c r="M369" s="1"/>
      <c r="N369" s="1"/>
    </row>
    <row r="370" spans="1:14" ht="15.6">
      <c r="A370" s="1"/>
      <c r="B370" s="60" t="s">
        <v>115</v>
      </c>
      <c r="C370" s="24" t="s">
        <v>62</v>
      </c>
      <c r="D370" s="21">
        <v>2</v>
      </c>
      <c r="E370" s="21">
        <v>82</v>
      </c>
      <c r="F370" s="21"/>
      <c r="G370" s="21">
        <v>11</v>
      </c>
      <c r="H370" s="22">
        <f t="shared" si="26"/>
        <v>1804</v>
      </c>
      <c r="I370" s="18"/>
      <c r="J370" s="12" t="s">
        <v>55</v>
      </c>
      <c r="K370" s="1"/>
      <c r="L370" s="1"/>
      <c r="M370" s="1"/>
      <c r="N370" s="1"/>
    </row>
    <row r="371" spans="1:14" ht="15.6">
      <c r="A371" s="1"/>
      <c r="B371" s="60" t="s">
        <v>116</v>
      </c>
      <c r="C371" s="46" t="s">
        <v>64</v>
      </c>
      <c r="D371" s="21"/>
      <c r="E371" s="21"/>
      <c r="F371" s="21"/>
      <c r="G371" s="21"/>
      <c r="H371" s="22" t="str">
        <f t="shared" si="26"/>
        <v/>
      </c>
      <c r="I371" s="18"/>
      <c r="J371" s="12" t="s">
        <v>57</v>
      </c>
      <c r="K371" s="1"/>
      <c r="L371" s="1"/>
      <c r="M371" s="1"/>
      <c r="N371" s="1"/>
    </row>
    <row r="372" spans="1:14" ht="15.6">
      <c r="A372" s="1"/>
      <c r="B372" s="60" t="s">
        <v>117</v>
      </c>
      <c r="C372" s="24" t="s">
        <v>65</v>
      </c>
      <c r="D372" s="21"/>
      <c r="E372" s="21"/>
      <c r="F372" s="21"/>
      <c r="G372" s="21"/>
      <c r="H372" s="22" t="str">
        <f t="shared" si="26"/>
        <v/>
      </c>
      <c r="I372" s="18"/>
      <c r="J372" s="12"/>
      <c r="K372" s="1"/>
      <c r="L372" s="1"/>
      <c r="M372" s="1"/>
      <c r="N372" s="1"/>
    </row>
    <row r="373" spans="1:14" ht="15.6">
      <c r="A373" s="1"/>
      <c r="B373" s="60"/>
      <c r="C373" s="24"/>
      <c r="D373" s="21"/>
      <c r="E373" s="21"/>
      <c r="F373" s="21"/>
      <c r="G373" s="21"/>
      <c r="H373" s="22" t="str">
        <f t="shared" si="26"/>
        <v/>
      </c>
      <c r="I373" s="18"/>
      <c r="J373" s="12"/>
      <c r="K373" s="1"/>
      <c r="L373" s="1"/>
      <c r="M373" s="1"/>
      <c r="N373" s="1"/>
    </row>
    <row r="374" spans="1:14" ht="15.6">
      <c r="A374" s="1"/>
      <c r="B374" s="60" t="s">
        <v>118</v>
      </c>
      <c r="C374" s="46" t="s">
        <v>67</v>
      </c>
      <c r="D374" s="21">
        <f>10*2</f>
        <v>20</v>
      </c>
      <c r="E374" s="21">
        <f>1.125+1.125+0.75+0.75</f>
        <v>3.75</v>
      </c>
      <c r="F374" s="21"/>
      <c r="G374" s="21">
        <v>11</v>
      </c>
      <c r="H374" s="22">
        <f t="shared" si="26"/>
        <v>825</v>
      </c>
      <c r="I374" s="18"/>
      <c r="J374" s="12"/>
      <c r="K374" s="1"/>
      <c r="L374" s="1"/>
      <c r="M374" s="1"/>
      <c r="N374" s="1"/>
    </row>
    <row r="375" spans="1:14" ht="15.6">
      <c r="A375" s="1"/>
      <c r="B375" s="47"/>
      <c r="C375" s="48"/>
      <c r="D375" s="21"/>
      <c r="E375" s="21"/>
      <c r="F375" s="21"/>
      <c r="G375" s="21"/>
      <c r="H375" s="22" t="str">
        <f t="shared" si="26"/>
        <v/>
      </c>
      <c r="I375" s="18"/>
      <c r="J375" s="12"/>
      <c r="K375" s="1"/>
      <c r="L375" s="1"/>
      <c r="M375" s="1"/>
      <c r="N375" s="1"/>
    </row>
    <row r="376" spans="1:14" ht="15.6">
      <c r="A376" s="1"/>
      <c r="B376" s="45"/>
      <c r="C376" s="48"/>
      <c r="D376" s="21"/>
      <c r="E376" s="21"/>
      <c r="F376" s="21"/>
      <c r="G376" s="21"/>
      <c r="H376" s="22" t="str">
        <f t="shared" si="26"/>
        <v/>
      </c>
      <c r="I376" s="18"/>
      <c r="J376" s="1"/>
      <c r="K376" s="1"/>
      <c r="L376" s="1"/>
      <c r="M376" s="1"/>
      <c r="N376" s="1"/>
    </row>
    <row r="377" spans="1:14" ht="15.6">
      <c r="A377" s="1"/>
      <c r="B377" s="47"/>
      <c r="C377" s="63"/>
      <c r="D377" s="15"/>
      <c r="E377" s="15"/>
      <c r="F377" s="15"/>
      <c r="G377" s="15"/>
      <c r="H377" s="17" t="str">
        <f t="shared" si="26"/>
        <v/>
      </c>
      <c r="I377" s="18"/>
      <c r="J377" s="1"/>
      <c r="K377" s="1"/>
      <c r="L377" s="1"/>
      <c r="M377" s="1"/>
      <c r="N377" s="1"/>
    </row>
    <row r="378" spans="1:14" ht="15.6">
      <c r="A378" s="1"/>
      <c r="B378" s="25"/>
      <c r="C378" s="65"/>
      <c r="D378" s="65"/>
      <c r="E378" s="27"/>
      <c r="F378" s="351" t="s">
        <v>68</v>
      </c>
      <c r="G378" s="325"/>
      <c r="H378" s="66">
        <f>IF(SUM(H367:H377)=0,"",SUM(H367:H377))</f>
        <v>4433</v>
      </c>
      <c r="I378" s="67" t="str">
        <f>IF(I366="1%steel","cft",IF(I366="1.5%steel","cft",IF(I366="2%steel","cft",I366)))</f>
        <v>sft</v>
      </c>
      <c r="J378" s="1"/>
      <c r="K378" s="1"/>
      <c r="L378" s="1"/>
      <c r="M378" s="1"/>
      <c r="N378" s="1"/>
    </row>
    <row r="379" spans="1:14" ht="15.6">
      <c r="A379" s="1"/>
      <c r="B379" s="1"/>
      <c r="C379" s="1"/>
      <c r="D379" s="1"/>
      <c r="E379" s="1"/>
      <c r="F379" s="352" t="s">
        <v>69</v>
      </c>
      <c r="G379" s="350"/>
      <c r="H379" s="68">
        <v>0</v>
      </c>
      <c r="I379" s="69" t="str">
        <f>I378</f>
        <v>sft</v>
      </c>
      <c r="J379" s="1"/>
      <c r="K379" s="1"/>
      <c r="L379" s="1"/>
      <c r="M379" s="1"/>
      <c r="N379" s="1"/>
    </row>
    <row r="380" spans="1:14" ht="15.6">
      <c r="A380" s="1"/>
      <c r="B380" s="1"/>
      <c r="C380" s="1"/>
      <c r="D380" s="1"/>
      <c r="E380" s="1"/>
      <c r="F380" s="351" t="s">
        <v>70</v>
      </c>
      <c r="G380" s="325"/>
      <c r="H380" s="70">
        <f>H379+H378</f>
        <v>4433</v>
      </c>
      <c r="I380" s="67" t="str">
        <f>I378</f>
        <v>sft</v>
      </c>
      <c r="J380" s="1"/>
      <c r="K380" s="1"/>
      <c r="L380" s="1"/>
      <c r="M380" s="1"/>
      <c r="N380" s="1"/>
    </row>
    <row r="381" spans="1:14" ht="15.6">
      <c r="A381" s="1"/>
      <c r="B381" s="1"/>
      <c r="C381" s="1"/>
      <c r="D381" s="1"/>
      <c r="E381" s="1"/>
      <c r="F381" s="1"/>
      <c r="G381" s="1"/>
      <c r="H381" s="1"/>
      <c r="I381" s="1"/>
      <c r="J381" s="1"/>
      <c r="K381" s="1"/>
      <c r="L381" s="1"/>
      <c r="M381" s="1"/>
      <c r="N381" s="1"/>
    </row>
    <row r="382" spans="1:14" ht="15.6">
      <c r="A382" s="1"/>
      <c r="B382" s="1"/>
      <c r="C382" s="1"/>
      <c r="D382" s="1"/>
      <c r="E382" s="1"/>
      <c r="F382" s="1"/>
      <c r="G382" s="1"/>
      <c r="H382" s="1"/>
      <c r="I382" s="1"/>
      <c r="J382" s="1"/>
      <c r="K382" s="1"/>
      <c r="L382" s="1"/>
      <c r="M382" s="1"/>
      <c r="N382" s="1"/>
    </row>
    <row r="383" spans="1:14" ht="24" customHeight="1">
      <c r="A383" s="1"/>
      <c r="B383" s="51" t="s">
        <v>119</v>
      </c>
      <c r="C383" s="8" t="s">
        <v>30</v>
      </c>
      <c r="D383" s="52"/>
      <c r="E383" s="52"/>
      <c r="F383" s="52"/>
      <c r="G383" s="10"/>
      <c r="H383" s="52"/>
      <c r="I383" s="11" t="s">
        <v>48</v>
      </c>
      <c r="J383" s="12" t="s">
        <v>49</v>
      </c>
      <c r="K383" s="1"/>
      <c r="L383" s="1"/>
      <c r="M383" s="1"/>
      <c r="N383" s="1"/>
    </row>
    <row r="384" spans="1:14" ht="156">
      <c r="A384" s="1"/>
      <c r="B384" s="62">
        <f>B367+1</f>
        <v>24</v>
      </c>
      <c r="C384" s="14" t="str">
        <f>'03-B.O.Q CIVIL WORK'!D46</f>
        <v>STEEL GLAZED WINDOW WITH GLASS
Fabricating, and fixing openable steel glazed window panels manufactured from L-section pipe (1½" × 1" × 18 gauge) and T-section pipe (2" × 1" × 18 gauge), including all necessary ironmongery (handles, locks, hinges, etc.), and providing, supplying, cutting, and fixing 5 mm thick plain glass, secured with approved aluminium glazing strips and sealed with silicone sealant to ensure proper fixing, airtightness, and watertightness, including all fittings, accessories, welding, cutting, handling, installation, and finishing, complete in all respects as per specifications and Engineer’s instructions.</v>
      </c>
      <c r="D384" s="15"/>
      <c r="E384" s="15"/>
      <c r="F384" s="63"/>
      <c r="G384" s="15"/>
      <c r="H384" s="17" t="str">
        <f t="shared" ref="H384:H396" si="27">IF(PRODUCT(D384,E384,F384,G384,I384)=0,"",PRODUCT(D384,E384,F384,G384,I384))</f>
        <v/>
      </c>
      <c r="I384" s="18"/>
      <c r="J384" s="12" t="s">
        <v>50</v>
      </c>
      <c r="K384" s="1"/>
      <c r="L384" s="1"/>
      <c r="M384" s="1"/>
      <c r="N384" s="1"/>
    </row>
    <row r="385" spans="1:14" ht="15.6">
      <c r="A385" s="1"/>
      <c r="B385" s="62" t="s">
        <v>72</v>
      </c>
      <c r="C385" s="24" t="s">
        <v>103</v>
      </c>
      <c r="D385" s="15"/>
      <c r="E385" s="15"/>
      <c r="F385" s="15"/>
      <c r="G385" s="15"/>
      <c r="H385" s="22" t="str">
        <f t="shared" si="27"/>
        <v/>
      </c>
      <c r="I385" s="18"/>
      <c r="J385" s="12"/>
      <c r="K385" s="1"/>
      <c r="L385" s="1"/>
      <c r="M385" s="1"/>
      <c r="N385" s="1"/>
    </row>
    <row r="386" spans="1:14" ht="15.6">
      <c r="A386" s="1"/>
      <c r="B386" s="78"/>
      <c r="C386" s="24" t="s">
        <v>106</v>
      </c>
      <c r="D386" s="21">
        <v>12</v>
      </c>
      <c r="E386" s="21">
        <v>4</v>
      </c>
      <c r="F386" s="21">
        <v>4</v>
      </c>
      <c r="G386" s="21"/>
      <c r="H386" s="22">
        <f t="shared" si="27"/>
        <v>192</v>
      </c>
      <c r="I386" s="18"/>
      <c r="J386" s="12"/>
      <c r="K386" s="1"/>
      <c r="L386" s="1"/>
      <c r="M386" s="1"/>
      <c r="N386" s="1"/>
    </row>
    <row r="387" spans="1:14" ht="15.6">
      <c r="A387" s="1"/>
      <c r="B387" s="78"/>
      <c r="C387" s="24" t="s">
        <v>107</v>
      </c>
      <c r="D387" s="21">
        <v>2</v>
      </c>
      <c r="E387" s="21">
        <v>3</v>
      </c>
      <c r="F387" s="21">
        <v>2</v>
      </c>
      <c r="G387" s="21"/>
      <c r="H387" s="22">
        <f t="shared" si="27"/>
        <v>12</v>
      </c>
      <c r="I387" s="18"/>
      <c r="J387" s="12"/>
      <c r="K387" s="1"/>
      <c r="L387" s="1"/>
      <c r="M387" s="1"/>
      <c r="N387" s="1"/>
    </row>
    <row r="388" spans="1:14" ht="15.6">
      <c r="A388" s="1"/>
      <c r="B388" s="78"/>
      <c r="C388" s="64"/>
      <c r="D388" s="15"/>
      <c r="E388" s="15"/>
      <c r="F388" s="15"/>
      <c r="G388" s="15"/>
      <c r="H388" s="22" t="str">
        <f t="shared" si="27"/>
        <v/>
      </c>
      <c r="I388" s="18"/>
      <c r="J388" s="12"/>
      <c r="K388" s="1"/>
      <c r="L388" s="1"/>
      <c r="M388" s="1"/>
      <c r="N388" s="1"/>
    </row>
    <row r="389" spans="1:14" ht="15.6">
      <c r="A389" s="1"/>
      <c r="B389" s="62" t="s">
        <v>74</v>
      </c>
      <c r="C389" s="24" t="s">
        <v>105</v>
      </c>
      <c r="D389" s="15"/>
      <c r="E389" s="15"/>
      <c r="F389" s="15"/>
      <c r="G389" s="15"/>
      <c r="H389" s="22" t="str">
        <f t="shared" si="27"/>
        <v/>
      </c>
      <c r="I389" s="18"/>
      <c r="J389" s="12"/>
      <c r="K389" s="1"/>
      <c r="L389" s="1"/>
      <c r="M389" s="1"/>
      <c r="N389" s="1"/>
    </row>
    <row r="390" spans="1:14" ht="15.6">
      <c r="A390" s="1"/>
      <c r="B390" s="78"/>
      <c r="C390" s="24" t="s">
        <v>106</v>
      </c>
      <c r="D390" s="21">
        <v>9</v>
      </c>
      <c r="E390" s="21">
        <v>4</v>
      </c>
      <c r="F390" s="21">
        <v>4</v>
      </c>
      <c r="G390" s="21"/>
      <c r="H390" s="22">
        <f t="shared" si="27"/>
        <v>144</v>
      </c>
      <c r="I390" s="18"/>
      <c r="J390" s="12"/>
      <c r="K390" s="1"/>
      <c r="L390" s="1"/>
      <c r="M390" s="1"/>
      <c r="N390" s="1"/>
    </row>
    <row r="391" spans="1:14" ht="15.6">
      <c r="A391" s="1"/>
      <c r="B391" s="78"/>
      <c r="C391" s="24" t="s">
        <v>107</v>
      </c>
      <c r="D391" s="21">
        <v>6</v>
      </c>
      <c r="E391" s="21">
        <v>3</v>
      </c>
      <c r="F391" s="21">
        <v>2</v>
      </c>
      <c r="G391" s="21"/>
      <c r="H391" s="22">
        <f t="shared" si="27"/>
        <v>36</v>
      </c>
      <c r="I391" s="18"/>
      <c r="J391" s="12" t="s">
        <v>51</v>
      </c>
      <c r="K391" s="1"/>
      <c r="L391" s="1"/>
      <c r="M391" s="1"/>
      <c r="N391" s="1"/>
    </row>
    <row r="392" spans="1:14" ht="15.6">
      <c r="A392" s="1"/>
      <c r="B392" s="45"/>
      <c r="C392" s="48"/>
      <c r="D392" s="21"/>
      <c r="E392" s="21"/>
      <c r="F392" s="21"/>
      <c r="G392" s="21"/>
      <c r="H392" s="22" t="str">
        <f t="shared" si="27"/>
        <v/>
      </c>
      <c r="I392" s="18"/>
      <c r="J392" s="12" t="s">
        <v>53</v>
      </c>
      <c r="K392" s="1"/>
      <c r="L392" s="1"/>
      <c r="M392" s="1"/>
      <c r="N392" s="1"/>
    </row>
    <row r="393" spans="1:14" ht="15.6">
      <c r="A393" s="1"/>
      <c r="B393" s="47"/>
      <c r="C393" s="48"/>
      <c r="D393" s="21"/>
      <c r="E393" s="21"/>
      <c r="F393" s="21"/>
      <c r="G393" s="21"/>
      <c r="H393" s="22" t="str">
        <f t="shared" si="27"/>
        <v/>
      </c>
      <c r="I393" s="18"/>
      <c r="J393" s="12" t="s">
        <v>55</v>
      </c>
      <c r="K393" s="1"/>
      <c r="L393" s="1"/>
      <c r="M393" s="1"/>
      <c r="N393" s="1"/>
    </row>
    <row r="394" spans="1:14" ht="15.6">
      <c r="A394" s="1"/>
      <c r="B394" s="47"/>
      <c r="C394" s="64"/>
      <c r="D394" s="15"/>
      <c r="E394" s="15"/>
      <c r="F394" s="15"/>
      <c r="G394" s="15"/>
      <c r="H394" s="22" t="str">
        <f t="shared" si="27"/>
        <v/>
      </c>
      <c r="I394" s="18"/>
      <c r="J394" s="12" t="s">
        <v>57</v>
      </c>
      <c r="K394" s="1"/>
      <c r="L394" s="1"/>
      <c r="M394" s="1"/>
      <c r="N394" s="1"/>
    </row>
    <row r="395" spans="1:14" ht="15.6">
      <c r="A395" s="1"/>
      <c r="B395" s="47"/>
      <c r="C395" s="63"/>
      <c r="D395" s="15"/>
      <c r="E395" s="15"/>
      <c r="F395" s="15"/>
      <c r="G395" s="15"/>
      <c r="H395" s="22" t="str">
        <f t="shared" si="27"/>
        <v/>
      </c>
      <c r="I395" s="18"/>
      <c r="J395" s="1"/>
      <c r="K395" s="1"/>
      <c r="L395" s="1"/>
      <c r="M395" s="1"/>
      <c r="N395" s="1"/>
    </row>
    <row r="396" spans="1:14" ht="15.6">
      <c r="A396" s="1"/>
      <c r="B396" s="47"/>
      <c r="C396" s="63"/>
      <c r="D396" s="15"/>
      <c r="E396" s="15"/>
      <c r="F396" s="15"/>
      <c r="G396" s="15"/>
      <c r="H396" s="22" t="str">
        <f t="shared" si="27"/>
        <v/>
      </c>
      <c r="I396" s="18"/>
      <c r="J396" s="1"/>
      <c r="K396" s="1"/>
      <c r="L396" s="1"/>
      <c r="M396" s="1"/>
      <c r="N396" s="1"/>
    </row>
    <row r="397" spans="1:14" ht="15.6">
      <c r="A397" s="1"/>
      <c r="B397" s="25"/>
      <c r="C397" s="65"/>
      <c r="D397" s="65"/>
      <c r="E397" s="27"/>
      <c r="F397" s="351" t="s">
        <v>68</v>
      </c>
      <c r="G397" s="325"/>
      <c r="H397" s="66">
        <f>IF(SUM(H384:H396)=0,"",SUM(H384:H396))</f>
        <v>384</v>
      </c>
      <c r="I397" s="67" t="str">
        <f>IF(I383="1%steel","cft",IF(I383="1.5%steel","cft",IF(I383="2%steel","cft",I383)))</f>
        <v>sft</v>
      </c>
      <c r="J397" s="1"/>
      <c r="K397" s="1"/>
      <c r="L397" s="1"/>
      <c r="M397" s="1"/>
      <c r="N397" s="1"/>
    </row>
    <row r="398" spans="1:14" ht="15.6">
      <c r="A398" s="1"/>
      <c r="B398" s="1"/>
      <c r="C398" s="1"/>
      <c r="D398" s="1"/>
      <c r="E398" s="1"/>
      <c r="F398" s="352" t="s">
        <v>69</v>
      </c>
      <c r="G398" s="350"/>
      <c r="H398" s="68">
        <v>0</v>
      </c>
      <c r="I398" s="69" t="str">
        <f>I397</f>
        <v>sft</v>
      </c>
      <c r="J398" s="1"/>
      <c r="K398" s="1"/>
      <c r="L398" s="1"/>
      <c r="M398" s="1"/>
      <c r="N398" s="1"/>
    </row>
    <row r="399" spans="1:14" ht="15.6">
      <c r="A399" s="1"/>
      <c r="B399" s="1"/>
      <c r="C399" s="1"/>
      <c r="D399" s="1"/>
      <c r="E399" s="1"/>
      <c r="F399" s="351" t="s">
        <v>70</v>
      </c>
      <c r="G399" s="325"/>
      <c r="H399" s="70">
        <f>H398+H397</f>
        <v>384</v>
      </c>
      <c r="I399" s="67" t="str">
        <f>I397</f>
        <v>sft</v>
      </c>
      <c r="J399" s="1"/>
      <c r="K399" s="1"/>
      <c r="L399" s="1"/>
      <c r="M399" s="1"/>
      <c r="N399" s="1"/>
    </row>
    <row r="400" spans="1:14" ht="15.6">
      <c r="A400" s="1"/>
      <c r="B400" s="1"/>
      <c r="C400" s="1"/>
      <c r="D400" s="1"/>
      <c r="E400" s="1"/>
      <c r="F400" s="1"/>
      <c r="G400" s="1"/>
      <c r="H400" s="1"/>
      <c r="I400" s="1"/>
      <c r="J400" s="1"/>
      <c r="K400" s="1"/>
      <c r="L400" s="1"/>
      <c r="M400" s="1"/>
      <c r="N400" s="1"/>
    </row>
    <row r="401" spans="1:14" ht="15.6">
      <c r="A401" s="1"/>
      <c r="B401" s="1"/>
      <c r="C401" s="1"/>
      <c r="D401" s="1"/>
      <c r="E401" s="1"/>
      <c r="F401" s="1"/>
      <c r="G401" s="1"/>
      <c r="H401" s="1"/>
      <c r="I401" s="1"/>
      <c r="J401" s="1"/>
      <c r="K401" s="1"/>
      <c r="L401" s="1"/>
      <c r="M401" s="1"/>
      <c r="N401" s="1"/>
    </row>
    <row r="402" spans="1:14" ht="24" customHeight="1">
      <c r="A402" s="1"/>
      <c r="B402" s="51" t="s">
        <v>119</v>
      </c>
      <c r="C402" s="8" t="s">
        <v>30</v>
      </c>
      <c r="D402" s="52"/>
      <c r="E402" s="52"/>
      <c r="F402" s="52"/>
      <c r="G402" s="10"/>
      <c r="H402" s="52"/>
      <c r="I402" s="11" t="s">
        <v>48</v>
      </c>
      <c r="J402" s="12" t="s">
        <v>49</v>
      </c>
      <c r="K402" s="1"/>
      <c r="L402" s="1"/>
      <c r="M402" s="1"/>
      <c r="N402" s="1"/>
    </row>
    <row r="403" spans="1:14" ht="124.8">
      <c r="A403" s="1"/>
      <c r="B403" s="62">
        <f>B384+1</f>
        <v>25</v>
      </c>
      <c r="C403" s="14" t="str">
        <f>'03-B.O.Q CIVIL WORK'!D47</f>
        <v>GI WIRE GAUZE FIXING (SAFETY GRILL &amp; MOSQUITO NET)
Providing, fabricating, and fixing GI wire gauze of 24 SWG (12 × 12 mesh per sq. in.) within a frame made of ½" × ½" square steel pipe of 16 gauge, as per approved drawings, and fixing to steel windows, doors, ventilators, etc., including cutting, welding, fixing, and all necessary accessories, excluding cost of red oxide primer and painting, complete in all respects as per specifications and Engineer’s instructions.</v>
      </c>
      <c r="D403" s="15"/>
      <c r="E403" s="15"/>
      <c r="F403" s="63"/>
      <c r="G403" s="15"/>
      <c r="H403" s="17" t="str">
        <f t="shared" ref="H403:H416" si="28">IF(PRODUCT(D403,E403,F403,G403,I403)=0,"",PRODUCT(D403,E403,F403,G403,I403))</f>
        <v/>
      </c>
      <c r="I403" s="18"/>
      <c r="J403" s="12" t="s">
        <v>50</v>
      </c>
      <c r="K403" s="1"/>
      <c r="L403" s="1"/>
      <c r="M403" s="1"/>
      <c r="N403" s="1"/>
    </row>
    <row r="404" spans="1:14" ht="15.6">
      <c r="A404" s="1"/>
      <c r="B404" s="62" t="s">
        <v>72</v>
      </c>
      <c r="C404" s="24" t="s">
        <v>103</v>
      </c>
      <c r="D404" s="15"/>
      <c r="E404" s="15"/>
      <c r="F404" s="15"/>
      <c r="G404" s="15"/>
      <c r="H404" s="22" t="str">
        <f t="shared" si="28"/>
        <v/>
      </c>
      <c r="I404" s="74"/>
      <c r="J404" s="12"/>
      <c r="K404" s="1"/>
      <c r="L404" s="1"/>
      <c r="M404" s="1"/>
      <c r="N404" s="1"/>
    </row>
    <row r="405" spans="1:14" ht="15.6">
      <c r="A405" s="1"/>
      <c r="B405" s="78"/>
      <c r="C405" s="24" t="s">
        <v>106</v>
      </c>
      <c r="D405" s="21">
        <v>12</v>
      </c>
      <c r="E405" s="21">
        <v>4</v>
      </c>
      <c r="F405" s="21">
        <v>4</v>
      </c>
      <c r="G405" s="21"/>
      <c r="H405" s="22">
        <f t="shared" si="28"/>
        <v>192</v>
      </c>
      <c r="I405" s="74"/>
      <c r="J405" s="12"/>
      <c r="K405" s="1"/>
      <c r="L405" s="1"/>
      <c r="M405" s="1"/>
      <c r="N405" s="1"/>
    </row>
    <row r="406" spans="1:14" ht="15.6">
      <c r="A406" s="1"/>
      <c r="B406" s="78"/>
      <c r="C406" s="24" t="s">
        <v>107</v>
      </c>
      <c r="D406" s="21">
        <v>2</v>
      </c>
      <c r="E406" s="21">
        <v>3</v>
      </c>
      <c r="F406" s="21">
        <v>2</v>
      </c>
      <c r="G406" s="21"/>
      <c r="H406" s="22">
        <f t="shared" si="28"/>
        <v>12</v>
      </c>
      <c r="I406" s="74"/>
      <c r="J406" s="12"/>
      <c r="K406" s="1"/>
      <c r="L406" s="1"/>
      <c r="M406" s="1"/>
      <c r="N406" s="1"/>
    </row>
    <row r="407" spans="1:14" ht="15.6">
      <c r="A407" s="1"/>
      <c r="B407" s="78"/>
      <c r="C407" s="64"/>
      <c r="D407" s="15"/>
      <c r="E407" s="15"/>
      <c r="F407" s="15"/>
      <c r="G407" s="15"/>
      <c r="H407" s="22" t="str">
        <f t="shared" si="28"/>
        <v/>
      </c>
      <c r="I407" s="74"/>
      <c r="J407" s="12"/>
      <c r="K407" s="1"/>
      <c r="L407" s="1"/>
      <c r="M407" s="1"/>
      <c r="N407" s="1"/>
    </row>
    <row r="408" spans="1:14" ht="15.6">
      <c r="A408" s="1"/>
      <c r="B408" s="62" t="s">
        <v>74</v>
      </c>
      <c r="C408" s="24" t="s">
        <v>105</v>
      </c>
      <c r="D408" s="15"/>
      <c r="E408" s="15"/>
      <c r="F408" s="15"/>
      <c r="G408" s="15"/>
      <c r="H408" s="22" t="str">
        <f t="shared" si="28"/>
        <v/>
      </c>
      <c r="I408" s="74"/>
      <c r="J408" s="12"/>
      <c r="K408" s="1"/>
      <c r="L408" s="1"/>
      <c r="M408" s="1"/>
      <c r="N408" s="1"/>
    </row>
    <row r="409" spans="1:14" ht="15.6">
      <c r="A409" s="1"/>
      <c r="B409" s="78"/>
      <c r="C409" s="24" t="s">
        <v>106</v>
      </c>
      <c r="D409" s="21">
        <v>9</v>
      </c>
      <c r="E409" s="21">
        <v>4</v>
      </c>
      <c r="F409" s="21">
        <v>4</v>
      </c>
      <c r="G409" s="21"/>
      <c r="H409" s="22">
        <f t="shared" si="28"/>
        <v>144</v>
      </c>
      <c r="I409" s="74"/>
      <c r="J409" s="12"/>
      <c r="K409" s="1"/>
      <c r="L409" s="1"/>
      <c r="M409" s="1"/>
      <c r="N409" s="1"/>
    </row>
    <row r="410" spans="1:14" ht="15.6">
      <c r="A410" s="1"/>
      <c r="B410" s="78"/>
      <c r="C410" s="24" t="s">
        <v>107</v>
      </c>
      <c r="D410" s="21">
        <v>6</v>
      </c>
      <c r="E410" s="21">
        <v>3</v>
      </c>
      <c r="F410" s="21">
        <v>2</v>
      </c>
      <c r="G410" s="21"/>
      <c r="H410" s="22">
        <f t="shared" si="28"/>
        <v>36</v>
      </c>
      <c r="I410" s="74"/>
      <c r="J410" s="12"/>
      <c r="K410" s="1"/>
      <c r="L410" s="1"/>
      <c r="M410" s="1"/>
      <c r="N410" s="1"/>
    </row>
    <row r="411" spans="1:14" ht="15.6">
      <c r="A411" s="1"/>
      <c r="B411" s="45"/>
      <c r="C411" s="48"/>
      <c r="D411" s="21"/>
      <c r="E411" s="21"/>
      <c r="F411" s="21"/>
      <c r="G411" s="21"/>
      <c r="H411" s="22" t="str">
        <f t="shared" si="28"/>
        <v/>
      </c>
      <c r="I411" s="74"/>
      <c r="J411" s="12"/>
      <c r="K411" s="1"/>
      <c r="L411" s="1"/>
      <c r="M411" s="1"/>
      <c r="N411" s="1"/>
    </row>
    <row r="412" spans="1:14" ht="15.6">
      <c r="A412" s="1"/>
      <c r="B412" s="47"/>
      <c r="C412" s="64"/>
      <c r="D412" s="15"/>
      <c r="E412" s="15"/>
      <c r="F412" s="15"/>
      <c r="G412" s="15"/>
      <c r="H412" s="22" t="str">
        <f t="shared" si="28"/>
        <v/>
      </c>
      <c r="I412" s="74"/>
      <c r="J412" s="12" t="s">
        <v>51</v>
      </c>
      <c r="K412" s="1"/>
      <c r="L412" s="1"/>
      <c r="M412" s="1"/>
      <c r="N412" s="1"/>
    </row>
    <row r="413" spans="1:14" ht="15.6">
      <c r="A413" s="1"/>
      <c r="B413" s="45"/>
      <c r="C413" s="48"/>
      <c r="D413" s="21"/>
      <c r="E413" s="21"/>
      <c r="F413" s="21"/>
      <c r="G413" s="21"/>
      <c r="H413" s="22" t="str">
        <f t="shared" si="28"/>
        <v/>
      </c>
      <c r="I413" s="74"/>
      <c r="J413" s="12" t="s">
        <v>53</v>
      </c>
      <c r="K413" s="1"/>
      <c r="L413" s="1"/>
      <c r="M413" s="1"/>
      <c r="N413" s="1"/>
    </row>
    <row r="414" spans="1:14" ht="15.6">
      <c r="A414" s="1"/>
      <c r="B414" s="47"/>
      <c r="C414" s="48"/>
      <c r="D414" s="21"/>
      <c r="E414" s="21"/>
      <c r="F414" s="21"/>
      <c r="G414" s="21"/>
      <c r="H414" s="22" t="str">
        <f t="shared" si="28"/>
        <v/>
      </c>
      <c r="I414" s="74"/>
      <c r="J414" s="12" t="s">
        <v>55</v>
      </c>
      <c r="K414" s="1"/>
      <c r="L414" s="1"/>
      <c r="M414" s="1"/>
      <c r="N414" s="1"/>
    </row>
    <row r="415" spans="1:14" ht="15.6">
      <c r="A415" s="1"/>
      <c r="B415" s="47"/>
      <c r="C415" s="64"/>
      <c r="D415" s="15"/>
      <c r="E415" s="15"/>
      <c r="F415" s="15"/>
      <c r="G415" s="15"/>
      <c r="H415" s="22" t="str">
        <f t="shared" si="28"/>
        <v/>
      </c>
      <c r="I415" s="74"/>
      <c r="J415" s="12" t="s">
        <v>57</v>
      </c>
      <c r="K415" s="1"/>
      <c r="L415" s="1"/>
      <c r="M415" s="1"/>
      <c r="N415" s="1"/>
    </row>
    <row r="416" spans="1:14" ht="15.6">
      <c r="A416" s="1"/>
      <c r="B416" s="47"/>
      <c r="C416" s="63"/>
      <c r="D416" s="15"/>
      <c r="E416" s="15"/>
      <c r="F416" s="15"/>
      <c r="G416" s="15"/>
      <c r="H416" s="22" t="str">
        <f t="shared" si="28"/>
        <v/>
      </c>
      <c r="I416" s="18"/>
      <c r="J416" s="1"/>
      <c r="K416" s="1"/>
      <c r="L416" s="1"/>
      <c r="M416" s="1"/>
      <c r="N416" s="1"/>
    </row>
    <row r="417" spans="1:14" ht="15.6">
      <c r="A417" s="1"/>
      <c r="B417" s="25"/>
      <c r="C417" s="65"/>
      <c r="D417" s="65"/>
      <c r="E417" s="27"/>
      <c r="F417" s="351" t="s">
        <v>68</v>
      </c>
      <c r="G417" s="325"/>
      <c r="H417" s="66">
        <f>IF(SUM(H403:H416)=0,"",SUM(H403:H416))</f>
        <v>384</v>
      </c>
      <c r="I417" s="67" t="str">
        <f>IF(I402="1%steel","cft",IF(I402="1.5%steel","cft",IF(I402="2%steel","cft",I402)))</f>
        <v>sft</v>
      </c>
      <c r="J417" s="1"/>
      <c r="K417" s="1"/>
      <c r="L417" s="1"/>
      <c r="M417" s="1"/>
      <c r="N417" s="1"/>
    </row>
    <row r="418" spans="1:14" ht="15.6">
      <c r="A418" s="1"/>
      <c r="B418" s="1"/>
      <c r="C418" s="1"/>
      <c r="D418" s="1"/>
      <c r="E418" s="1"/>
      <c r="F418" s="352" t="s">
        <v>69</v>
      </c>
      <c r="G418" s="350"/>
      <c r="H418" s="68">
        <v>0</v>
      </c>
      <c r="I418" s="69" t="str">
        <f>I417</f>
        <v>sft</v>
      </c>
      <c r="J418" s="1"/>
      <c r="K418" s="1"/>
      <c r="L418" s="1"/>
      <c r="M418" s="1"/>
      <c r="N418" s="1"/>
    </row>
    <row r="419" spans="1:14" ht="15.6">
      <c r="A419" s="1"/>
      <c r="B419" s="1"/>
      <c r="C419" s="1"/>
      <c r="D419" s="1"/>
      <c r="E419" s="1"/>
      <c r="F419" s="351" t="s">
        <v>70</v>
      </c>
      <c r="G419" s="325"/>
      <c r="H419" s="70">
        <f>H418+H417</f>
        <v>384</v>
      </c>
      <c r="I419" s="67" t="str">
        <f>I417</f>
        <v>sft</v>
      </c>
      <c r="J419" s="1"/>
      <c r="K419" s="1"/>
      <c r="L419" s="1"/>
      <c r="M419" s="1"/>
      <c r="N419" s="1"/>
    </row>
    <row r="420" spans="1:14" ht="15.6">
      <c r="A420" s="1"/>
      <c r="B420" s="1"/>
      <c r="C420" s="1"/>
      <c r="D420" s="1"/>
      <c r="E420" s="1"/>
      <c r="F420" s="1"/>
      <c r="G420" s="1"/>
      <c r="H420" s="1"/>
      <c r="I420" s="1"/>
      <c r="J420" s="1"/>
      <c r="K420" s="1"/>
      <c r="L420" s="1"/>
      <c r="M420" s="1"/>
      <c r="N420" s="1"/>
    </row>
    <row r="421" spans="1:14" ht="15.6">
      <c r="A421" s="1"/>
      <c r="B421" s="1"/>
      <c r="C421" s="1"/>
      <c r="D421" s="1"/>
      <c r="E421" s="1"/>
      <c r="F421" s="1"/>
      <c r="G421" s="1"/>
      <c r="H421" s="1"/>
      <c r="I421" s="1"/>
      <c r="J421" s="1"/>
      <c r="K421" s="1"/>
      <c r="L421" s="1"/>
      <c r="M421" s="1"/>
      <c r="N421" s="1"/>
    </row>
    <row r="422" spans="1:14" ht="24" customHeight="1">
      <c r="A422" s="1"/>
      <c r="B422" s="51" t="s">
        <v>120</v>
      </c>
      <c r="C422" s="8" t="s">
        <v>31</v>
      </c>
      <c r="D422" s="52"/>
      <c r="E422" s="52"/>
      <c r="F422" s="52"/>
      <c r="G422" s="10"/>
      <c r="H422" s="52"/>
      <c r="I422" s="11" t="s">
        <v>48</v>
      </c>
      <c r="J422" s="12" t="s">
        <v>49</v>
      </c>
      <c r="K422" s="1"/>
      <c r="L422" s="1"/>
      <c r="M422" s="1"/>
      <c r="N422" s="1"/>
    </row>
    <row r="423" spans="1:14" ht="78">
      <c r="A423" s="1"/>
      <c r="B423" s="62">
        <f>B403+1</f>
        <v>26</v>
      </c>
      <c r="C423" s="14" t="str">
        <f>'03-B.O.Q CIVIL WORK'!D50</f>
        <v>PATCH PLASTER REPAIR
Repairs to plaster of thickness 1/2" to 3/4" in (1:4) patches of area 27 Sft and under, including cutting the patch in proper shape, raking out joints, and preparing and plastering the surface of the walls completely.</v>
      </c>
      <c r="D423" s="15"/>
      <c r="E423" s="15"/>
      <c r="F423" s="63"/>
      <c r="G423" s="15"/>
      <c r="H423" s="17" t="str">
        <f t="shared" ref="H423:H430" si="29">IF(PRODUCT(D423,E423,F423,G423,I423)=0,"",PRODUCT(D423,E423,F423,G423,I423))</f>
        <v/>
      </c>
      <c r="I423" s="18"/>
      <c r="J423" s="12" t="s">
        <v>50</v>
      </c>
      <c r="K423" s="1"/>
      <c r="L423" s="1"/>
      <c r="M423" s="1"/>
      <c r="N423" s="1"/>
    </row>
    <row r="424" spans="1:14" ht="15.6">
      <c r="A424" s="1"/>
      <c r="B424" s="47"/>
      <c r="C424" s="64"/>
      <c r="D424" s="15"/>
      <c r="E424" s="15"/>
      <c r="F424" s="15"/>
      <c r="G424" s="15"/>
      <c r="H424" s="17" t="str">
        <f t="shared" si="29"/>
        <v/>
      </c>
      <c r="I424" s="18"/>
      <c r="J424" s="12" t="s">
        <v>51</v>
      </c>
      <c r="K424" s="1"/>
      <c r="L424" s="1"/>
      <c r="M424" s="1"/>
      <c r="N424" s="1"/>
    </row>
    <row r="425" spans="1:14" ht="15.6">
      <c r="A425" s="1"/>
      <c r="B425" s="19"/>
      <c r="C425" s="14" t="s">
        <v>121</v>
      </c>
      <c r="D425" s="21">
        <v>1</v>
      </c>
      <c r="E425" s="21">
        <v>200</v>
      </c>
      <c r="F425" s="21">
        <v>2</v>
      </c>
      <c r="G425" s="21"/>
      <c r="H425" s="22">
        <f t="shared" si="29"/>
        <v>400</v>
      </c>
      <c r="I425" s="18"/>
      <c r="J425" s="12" t="s">
        <v>53</v>
      </c>
      <c r="K425" s="1"/>
      <c r="L425" s="1"/>
      <c r="M425" s="1"/>
      <c r="N425" s="1"/>
    </row>
    <row r="426" spans="1:14" ht="15.6">
      <c r="A426" s="1"/>
      <c r="B426" s="47"/>
      <c r="C426" s="64"/>
      <c r="D426" s="21"/>
      <c r="E426" s="21"/>
      <c r="F426" s="21"/>
      <c r="G426" s="21"/>
      <c r="H426" s="22" t="str">
        <f t="shared" si="29"/>
        <v/>
      </c>
      <c r="I426" s="18"/>
      <c r="J426" s="12" t="s">
        <v>55</v>
      </c>
      <c r="K426" s="1"/>
      <c r="L426" s="1"/>
      <c r="M426" s="1"/>
      <c r="N426" s="1"/>
    </row>
    <row r="427" spans="1:14" ht="15.6">
      <c r="A427" s="1"/>
      <c r="B427" s="47"/>
      <c r="C427" s="64"/>
      <c r="D427" s="21"/>
      <c r="E427" s="21"/>
      <c r="F427" s="21"/>
      <c r="G427" s="21"/>
      <c r="H427" s="22" t="str">
        <f t="shared" si="29"/>
        <v/>
      </c>
      <c r="I427" s="18"/>
      <c r="J427" s="12" t="s">
        <v>57</v>
      </c>
      <c r="K427" s="1"/>
      <c r="L427" s="1"/>
      <c r="M427" s="1"/>
      <c r="N427" s="1"/>
    </row>
    <row r="428" spans="1:14" ht="15.6">
      <c r="A428" s="1"/>
      <c r="B428" s="47"/>
      <c r="C428" s="63"/>
      <c r="D428" s="21"/>
      <c r="E428" s="21"/>
      <c r="F428" s="21"/>
      <c r="G428" s="21"/>
      <c r="H428" s="22" t="str">
        <f t="shared" si="29"/>
        <v/>
      </c>
      <c r="I428" s="18"/>
      <c r="J428" s="1"/>
      <c r="K428" s="1"/>
      <c r="L428" s="1"/>
      <c r="M428" s="1"/>
      <c r="N428" s="1"/>
    </row>
    <row r="429" spans="1:14" ht="15.6">
      <c r="A429" s="1"/>
      <c r="B429" s="47"/>
      <c r="C429" s="63"/>
      <c r="D429" s="21"/>
      <c r="E429" s="21"/>
      <c r="F429" s="21"/>
      <c r="G429" s="21"/>
      <c r="H429" s="22" t="str">
        <f t="shared" si="29"/>
        <v/>
      </c>
      <c r="I429" s="18"/>
      <c r="J429" s="1"/>
      <c r="K429" s="1"/>
      <c r="L429" s="1"/>
      <c r="M429" s="1"/>
      <c r="N429" s="1"/>
    </row>
    <row r="430" spans="1:14" ht="15.6">
      <c r="A430" s="1"/>
      <c r="B430" s="47"/>
      <c r="C430" s="63"/>
      <c r="D430" s="15"/>
      <c r="E430" s="15"/>
      <c r="F430" s="15"/>
      <c r="G430" s="15"/>
      <c r="H430" s="17" t="str">
        <f t="shared" si="29"/>
        <v/>
      </c>
      <c r="I430" s="18"/>
      <c r="J430" s="1"/>
      <c r="K430" s="1"/>
      <c r="L430" s="1"/>
      <c r="M430" s="1"/>
      <c r="N430" s="1"/>
    </row>
    <row r="431" spans="1:14" ht="15.6">
      <c r="A431" s="1"/>
      <c r="B431" s="25"/>
      <c r="C431" s="65"/>
      <c r="D431" s="65"/>
      <c r="E431" s="27"/>
      <c r="F431" s="351" t="s">
        <v>68</v>
      </c>
      <c r="G431" s="325"/>
      <c r="H431" s="66">
        <f>IF(SUM(H423:H430)=0,"",SUM(H423:H430))</f>
        <v>400</v>
      </c>
      <c r="I431" s="67" t="str">
        <f>IF(I422="1%steel","cft",IF(I422="1.5%steel","cft",IF(I422="2%steel","cft",I422)))</f>
        <v>sft</v>
      </c>
      <c r="J431" s="1"/>
      <c r="K431" s="1"/>
      <c r="L431" s="1"/>
      <c r="M431" s="1"/>
      <c r="N431" s="1"/>
    </row>
    <row r="432" spans="1:14" ht="15.6">
      <c r="A432" s="1"/>
      <c r="B432" s="1"/>
      <c r="C432" s="1"/>
      <c r="D432" s="1"/>
      <c r="E432" s="1"/>
      <c r="F432" s="352" t="s">
        <v>69</v>
      </c>
      <c r="G432" s="350"/>
      <c r="H432" s="68">
        <v>0</v>
      </c>
      <c r="I432" s="69" t="str">
        <f>I431</f>
        <v>sft</v>
      </c>
      <c r="J432" s="1"/>
      <c r="K432" s="1"/>
      <c r="L432" s="1"/>
      <c r="M432" s="1"/>
      <c r="N432" s="1"/>
    </row>
    <row r="433" spans="1:14" ht="15.6">
      <c r="A433" s="1"/>
      <c r="B433" s="1"/>
      <c r="C433" s="1"/>
      <c r="D433" s="1"/>
      <c r="E433" s="1"/>
      <c r="F433" s="351" t="s">
        <v>70</v>
      </c>
      <c r="G433" s="325"/>
      <c r="H433" s="70">
        <f>H432+H431</f>
        <v>400</v>
      </c>
      <c r="I433" s="67" t="str">
        <f>I431</f>
        <v>sft</v>
      </c>
      <c r="J433" s="1"/>
      <c r="K433" s="1"/>
      <c r="L433" s="1"/>
      <c r="M433" s="1"/>
      <c r="N433" s="1"/>
    </row>
    <row r="434" spans="1:14" ht="15.6">
      <c r="A434" s="1"/>
      <c r="B434" s="1"/>
      <c r="C434" s="1"/>
      <c r="D434" s="1"/>
      <c r="E434" s="1"/>
      <c r="F434" s="1"/>
      <c r="G434" s="1"/>
      <c r="H434" s="1"/>
      <c r="I434" s="1"/>
      <c r="J434" s="1"/>
      <c r="K434" s="1"/>
      <c r="L434" s="1"/>
      <c r="M434" s="1"/>
      <c r="N434" s="1"/>
    </row>
    <row r="435" spans="1:14" ht="15.6">
      <c r="A435" s="1"/>
      <c r="B435" s="1"/>
      <c r="C435" s="1"/>
      <c r="D435" s="1"/>
      <c r="E435" s="1"/>
      <c r="F435" s="1"/>
      <c r="G435" s="1"/>
      <c r="H435" s="1"/>
      <c r="I435" s="1"/>
      <c r="J435" s="1"/>
      <c r="K435" s="1"/>
      <c r="L435" s="1"/>
      <c r="M435" s="1"/>
      <c r="N435" s="1"/>
    </row>
    <row r="436" spans="1:14" ht="24" customHeight="1">
      <c r="A436" s="1"/>
      <c r="B436" s="51" t="s">
        <v>122</v>
      </c>
      <c r="C436" s="8" t="s">
        <v>32</v>
      </c>
      <c r="D436" s="52"/>
      <c r="E436" s="52"/>
      <c r="F436" s="52"/>
      <c r="G436" s="10"/>
      <c r="H436" s="52"/>
      <c r="I436" s="11" t="s">
        <v>41</v>
      </c>
      <c r="J436" s="12" t="s">
        <v>49</v>
      </c>
      <c r="K436" s="1"/>
      <c r="L436" s="1"/>
      <c r="M436" s="1"/>
      <c r="N436" s="1"/>
    </row>
    <row r="437" spans="1:14" ht="62.4">
      <c r="A437" s="1"/>
      <c r="B437" s="62">
        <v>1</v>
      </c>
      <c r="C437" s="14" t="str">
        <f>'03-B.O.Q CIVIL WORK'!D55</f>
        <v>REMOVAL OF DOORS / WINDOWS / CHOWKATS
Dismantling and removal of existing doors, windows, and chowkats, including careful detachment, stacking of serviceable components, and making good disturbed surfaces, complete in all respects.</v>
      </c>
      <c r="D437" s="15"/>
      <c r="E437" s="15"/>
      <c r="F437" s="63"/>
      <c r="G437" s="15"/>
      <c r="H437" s="17" t="str">
        <f t="shared" ref="H437:H450" si="30">IF(PRODUCT(D437,E437,F437,G437,I437)=0,"",PRODUCT(D437,E437,F437,G437,I437))</f>
        <v/>
      </c>
      <c r="I437" s="18"/>
      <c r="J437" s="12" t="s">
        <v>50</v>
      </c>
      <c r="K437" s="1"/>
      <c r="L437" s="1"/>
      <c r="M437" s="1"/>
      <c r="N437" s="1"/>
    </row>
    <row r="438" spans="1:14" ht="15.6">
      <c r="A438" s="1"/>
      <c r="B438" s="47"/>
      <c r="C438" s="64"/>
      <c r="D438" s="15"/>
      <c r="E438" s="15"/>
      <c r="F438" s="15"/>
      <c r="G438" s="15"/>
      <c r="H438" s="22" t="str">
        <f t="shared" si="30"/>
        <v/>
      </c>
      <c r="I438" s="18"/>
      <c r="J438" s="12" t="s">
        <v>51</v>
      </c>
      <c r="K438" s="1"/>
      <c r="L438" s="1"/>
      <c r="M438" s="1"/>
      <c r="N438" s="1"/>
    </row>
    <row r="439" spans="1:14" ht="15.6">
      <c r="A439" s="1"/>
      <c r="B439" s="62" t="s">
        <v>72</v>
      </c>
      <c r="C439" s="24" t="s">
        <v>103</v>
      </c>
      <c r="D439" s="21"/>
      <c r="E439" s="21"/>
      <c r="F439" s="15"/>
      <c r="G439" s="15"/>
      <c r="H439" s="22" t="str">
        <f t="shared" si="30"/>
        <v/>
      </c>
      <c r="I439" s="18"/>
      <c r="J439" s="12"/>
      <c r="K439" s="1"/>
      <c r="L439" s="1"/>
      <c r="M439" s="1"/>
      <c r="N439" s="1"/>
    </row>
    <row r="440" spans="1:14" ht="15.6">
      <c r="A440" s="1"/>
      <c r="B440" s="78"/>
      <c r="C440" s="24" t="s">
        <v>104</v>
      </c>
      <c r="D440" s="21">
        <v>3</v>
      </c>
      <c r="E440" s="21"/>
      <c r="F440" s="15"/>
      <c r="G440" s="15"/>
      <c r="H440" s="22">
        <f t="shared" si="30"/>
        <v>3</v>
      </c>
      <c r="I440" s="18"/>
      <c r="J440" s="12"/>
      <c r="K440" s="1"/>
      <c r="L440" s="1"/>
      <c r="M440" s="1"/>
      <c r="N440" s="1"/>
    </row>
    <row r="441" spans="1:14" ht="15.6">
      <c r="A441" s="1"/>
      <c r="B441" s="78"/>
      <c r="C441" s="24" t="s">
        <v>104</v>
      </c>
      <c r="D441" s="21">
        <v>2</v>
      </c>
      <c r="E441" s="21"/>
      <c r="F441" s="15"/>
      <c r="G441" s="15"/>
      <c r="H441" s="22">
        <f t="shared" si="30"/>
        <v>2</v>
      </c>
      <c r="I441" s="18"/>
      <c r="J441" s="12"/>
      <c r="K441" s="1"/>
      <c r="L441" s="1"/>
      <c r="M441" s="1"/>
      <c r="N441" s="1"/>
    </row>
    <row r="442" spans="1:14" ht="15.6">
      <c r="A442" s="1"/>
      <c r="B442" s="78"/>
      <c r="C442" s="24" t="s">
        <v>106</v>
      </c>
      <c r="D442" s="21">
        <v>12</v>
      </c>
      <c r="E442" s="21"/>
      <c r="F442" s="15"/>
      <c r="G442" s="15"/>
      <c r="H442" s="22">
        <f t="shared" si="30"/>
        <v>12</v>
      </c>
      <c r="I442" s="18"/>
      <c r="J442" s="12"/>
      <c r="K442" s="1"/>
      <c r="L442" s="1"/>
      <c r="M442" s="1"/>
      <c r="N442" s="1"/>
    </row>
    <row r="443" spans="1:14" ht="15.6">
      <c r="A443" s="1"/>
      <c r="B443" s="78"/>
      <c r="C443" s="24" t="s">
        <v>107</v>
      </c>
      <c r="D443" s="21">
        <v>2</v>
      </c>
      <c r="E443" s="21"/>
      <c r="F443" s="15"/>
      <c r="G443" s="15"/>
      <c r="H443" s="22">
        <f t="shared" si="30"/>
        <v>2</v>
      </c>
      <c r="I443" s="18"/>
      <c r="J443" s="12"/>
      <c r="K443" s="1"/>
      <c r="L443" s="1"/>
      <c r="M443" s="1"/>
      <c r="N443" s="1"/>
    </row>
    <row r="444" spans="1:14" ht="15.6">
      <c r="A444" s="1"/>
      <c r="B444" s="78"/>
      <c r="C444" s="24"/>
      <c r="D444" s="21"/>
      <c r="E444" s="21"/>
      <c r="F444" s="15"/>
      <c r="G444" s="15"/>
      <c r="H444" s="22" t="str">
        <f t="shared" si="30"/>
        <v/>
      </c>
      <c r="I444" s="18"/>
      <c r="J444" s="12"/>
      <c r="K444" s="1"/>
      <c r="L444" s="1"/>
      <c r="M444" s="1"/>
      <c r="N444" s="1"/>
    </row>
    <row r="445" spans="1:14" ht="15.6">
      <c r="A445" s="1"/>
      <c r="B445" s="62" t="s">
        <v>74</v>
      </c>
      <c r="C445" s="24" t="s">
        <v>105</v>
      </c>
      <c r="D445" s="21"/>
      <c r="E445" s="21"/>
      <c r="F445" s="15"/>
      <c r="G445" s="15"/>
      <c r="H445" s="22" t="str">
        <f t="shared" si="30"/>
        <v/>
      </c>
      <c r="I445" s="18"/>
      <c r="J445" s="12" t="s">
        <v>53</v>
      </c>
      <c r="K445" s="1"/>
      <c r="L445" s="1"/>
      <c r="M445" s="1"/>
      <c r="N445" s="1"/>
    </row>
    <row r="446" spans="1:14" ht="15.6">
      <c r="A446" s="1"/>
      <c r="B446" s="78"/>
      <c r="C446" s="24" t="s">
        <v>104</v>
      </c>
      <c r="D446" s="21">
        <v>3</v>
      </c>
      <c r="E446" s="21"/>
      <c r="F446" s="15"/>
      <c r="G446" s="15"/>
      <c r="H446" s="22">
        <f t="shared" si="30"/>
        <v>3</v>
      </c>
      <c r="I446" s="18"/>
      <c r="J446" s="12" t="s">
        <v>55</v>
      </c>
      <c r="K446" s="1"/>
      <c r="L446" s="1"/>
      <c r="M446" s="1"/>
      <c r="N446" s="1"/>
    </row>
    <row r="447" spans="1:14" ht="15.6">
      <c r="A447" s="1"/>
      <c r="B447" s="78"/>
      <c r="C447" s="24" t="s">
        <v>106</v>
      </c>
      <c r="D447" s="21">
        <v>9</v>
      </c>
      <c r="E447" s="21"/>
      <c r="F447" s="15"/>
      <c r="G447" s="15"/>
      <c r="H447" s="22">
        <f t="shared" si="30"/>
        <v>9</v>
      </c>
      <c r="I447" s="18"/>
      <c r="J447" s="12" t="s">
        <v>57</v>
      </c>
      <c r="K447" s="1"/>
      <c r="L447" s="1"/>
      <c r="M447" s="1"/>
      <c r="N447" s="1"/>
    </row>
    <row r="448" spans="1:14" ht="15.6">
      <c r="A448" s="1"/>
      <c r="B448" s="78"/>
      <c r="C448" s="24" t="s">
        <v>107</v>
      </c>
      <c r="D448" s="21">
        <v>6</v>
      </c>
      <c r="E448" s="15"/>
      <c r="F448" s="15"/>
      <c r="G448" s="15"/>
      <c r="H448" s="22">
        <f t="shared" si="30"/>
        <v>6</v>
      </c>
      <c r="I448" s="18"/>
      <c r="J448" s="12" t="s">
        <v>59</v>
      </c>
      <c r="K448" s="1"/>
      <c r="L448" s="1"/>
      <c r="M448" s="1"/>
      <c r="N448" s="1"/>
    </row>
    <row r="449" spans="1:14" ht="15.6">
      <c r="A449" s="1"/>
      <c r="B449" s="47"/>
      <c r="C449" s="63"/>
      <c r="D449" s="15"/>
      <c r="E449" s="15"/>
      <c r="F449" s="15"/>
      <c r="G449" s="15"/>
      <c r="H449" s="22" t="str">
        <f t="shared" si="30"/>
        <v/>
      </c>
      <c r="I449" s="18"/>
      <c r="J449" s="54" t="s">
        <v>66</v>
      </c>
      <c r="K449" s="1"/>
      <c r="L449" s="1"/>
      <c r="M449" s="1"/>
      <c r="N449" s="1"/>
    </row>
    <row r="450" spans="1:14" ht="15.6">
      <c r="A450" s="1"/>
      <c r="B450" s="47"/>
      <c r="C450" s="63"/>
      <c r="D450" s="15"/>
      <c r="E450" s="15"/>
      <c r="F450" s="15"/>
      <c r="G450" s="15"/>
      <c r="H450" s="17" t="str">
        <f t="shared" si="30"/>
        <v/>
      </c>
      <c r="I450" s="18"/>
      <c r="J450" s="1"/>
      <c r="K450" s="1"/>
      <c r="L450" s="1"/>
      <c r="M450" s="1"/>
      <c r="N450" s="1"/>
    </row>
    <row r="451" spans="1:14" ht="15.6">
      <c r="A451" s="1"/>
      <c r="B451" s="25"/>
      <c r="C451" s="65"/>
      <c r="D451" s="65"/>
      <c r="E451" s="27"/>
      <c r="F451" s="351" t="s">
        <v>68</v>
      </c>
      <c r="G451" s="325"/>
      <c r="H451" s="66">
        <f>IF(SUM(H437:H450)=0,"",SUM(H437:H450))</f>
        <v>37</v>
      </c>
      <c r="I451" s="67" t="str">
        <f>IF(I436="1%steel","cft",IF(I436="1.5%steel","cft",IF(I436="2%steel","cft",I436)))</f>
        <v>No</v>
      </c>
      <c r="J451" s="1"/>
      <c r="K451" s="1"/>
      <c r="L451" s="1"/>
      <c r="M451" s="1"/>
      <c r="N451" s="1"/>
    </row>
    <row r="452" spans="1:14" ht="15.6">
      <c r="A452" s="1"/>
      <c r="B452" s="1"/>
      <c r="C452" s="1"/>
      <c r="D452" s="1"/>
      <c r="E452" s="1"/>
      <c r="F452" s="352" t="s">
        <v>69</v>
      </c>
      <c r="G452" s="350"/>
      <c r="H452" s="68">
        <v>0</v>
      </c>
      <c r="I452" s="69" t="str">
        <f>I451</f>
        <v>No</v>
      </c>
      <c r="J452" s="1"/>
      <c r="K452" s="1"/>
      <c r="L452" s="1"/>
      <c r="M452" s="1"/>
      <c r="N452" s="1"/>
    </row>
    <row r="453" spans="1:14" ht="15.6">
      <c r="A453" s="1"/>
      <c r="B453" s="1"/>
      <c r="C453" s="1"/>
      <c r="D453" s="1"/>
      <c r="E453" s="1"/>
      <c r="F453" s="351" t="s">
        <v>70</v>
      </c>
      <c r="G453" s="325"/>
      <c r="H453" s="70">
        <f>H452+H451</f>
        <v>37</v>
      </c>
      <c r="I453" s="67" t="str">
        <f>I451</f>
        <v>No</v>
      </c>
      <c r="J453" s="1"/>
      <c r="K453" s="1"/>
      <c r="L453" s="1"/>
      <c r="M453" s="1"/>
      <c r="N453" s="1"/>
    </row>
    <row r="454" spans="1:14" ht="15.6">
      <c r="A454" s="1"/>
      <c r="B454" s="1"/>
      <c r="C454" s="1"/>
      <c r="D454" s="1"/>
      <c r="E454" s="1"/>
      <c r="F454" s="1"/>
      <c r="G454" s="1"/>
      <c r="H454" s="1"/>
      <c r="I454" s="1"/>
      <c r="J454" s="1"/>
      <c r="K454" s="1"/>
      <c r="L454" s="1"/>
      <c r="M454" s="1"/>
      <c r="N454" s="1"/>
    </row>
    <row r="455" spans="1:14" ht="15.6">
      <c r="A455" s="1"/>
      <c r="B455" s="1"/>
      <c r="C455" s="1"/>
      <c r="D455" s="1"/>
      <c r="E455" s="1"/>
      <c r="F455" s="1"/>
      <c r="G455" s="1"/>
      <c r="H455" s="1"/>
      <c r="I455" s="1"/>
      <c r="J455" s="1"/>
      <c r="K455" s="1"/>
      <c r="L455" s="1"/>
      <c r="M455" s="1"/>
      <c r="N455" s="1"/>
    </row>
    <row r="456" spans="1:14" ht="24" customHeight="1">
      <c r="A456" s="1"/>
      <c r="B456" s="51" t="s">
        <v>123</v>
      </c>
      <c r="C456" s="8" t="s">
        <v>33</v>
      </c>
      <c r="D456" s="52"/>
      <c r="E456" s="52"/>
      <c r="F456" s="52"/>
      <c r="G456" s="10"/>
      <c r="H456" s="52"/>
      <c r="I456" s="11" t="s">
        <v>48</v>
      </c>
      <c r="J456" s="12" t="s">
        <v>49</v>
      </c>
      <c r="K456" s="1"/>
      <c r="L456" s="1"/>
      <c r="M456" s="1"/>
      <c r="N456" s="1"/>
    </row>
    <row r="457" spans="1:14" ht="78">
      <c r="A457" s="1"/>
      <c r="B457" s="62">
        <f>B437+1</f>
        <v>2</v>
      </c>
      <c r="C457" s="14" t="str">
        <f>'03-B.O.Q CIVIL WORK'!D58</f>
        <v>PRIMER COATING USING COLD BITUMEN FOR ROOF INSULATION
Providing and applying two coats of approved cold-applied bitumen on a prepared surface after chemical treatment, ensuring uniform and continuous coverage prior to application of hot bitumen, complete as per specifications and the Engineer’s instructions.</v>
      </c>
      <c r="D457" s="15"/>
      <c r="E457" s="15"/>
      <c r="F457" s="63"/>
      <c r="G457" s="15"/>
      <c r="H457" s="17" t="str">
        <f t="shared" ref="H457:H462" si="31">IF(PRODUCT(D457,E457,F457,G457,I457)=0,"",PRODUCT(D457,E457,F457,G457,I457))</f>
        <v/>
      </c>
      <c r="I457" s="18"/>
      <c r="J457" s="12" t="s">
        <v>50</v>
      </c>
      <c r="K457" s="1"/>
      <c r="L457" s="1"/>
      <c r="M457" s="1"/>
      <c r="N457" s="1"/>
    </row>
    <row r="458" spans="1:14" ht="15.6">
      <c r="A458" s="1"/>
      <c r="B458" s="45" t="s">
        <v>72</v>
      </c>
      <c r="C458" s="14" t="s">
        <v>98</v>
      </c>
      <c r="D458" s="72">
        <v>1</v>
      </c>
      <c r="E458" s="72">
        <v>81.75</v>
      </c>
      <c r="F458" s="72">
        <v>30.33</v>
      </c>
      <c r="G458" s="15"/>
      <c r="H458" s="22">
        <f t="shared" si="31"/>
        <v>2479.4775</v>
      </c>
      <c r="I458" s="18"/>
      <c r="J458" s="12" t="s">
        <v>51</v>
      </c>
      <c r="K458" s="1"/>
      <c r="L458" s="1"/>
      <c r="M458" s="1"/>
      <c r="N458" s="1"/>
    </row>
    <row r="459" spans="1:14" ht="15.6">
      <c r="A459" s="1"/>
      <c r="B459" s="45"/>
      <c r="C459" s="14"/>
      <c r="D459" s="72"/>
      <c r="E459" s="72"/>
      <c r="F459" s="72"/>
      <c r="G459" s="15"/>
      <c r="H459" s="22" t="str">
        <f t="shared" si="31"/>
        <v/>
      </c>
      <c r="I459" s="18"/>
      <c r="J459" s="12" t="s">
        <v>53</v>
      </c>
      <c r="K459" s="1"/>
      <c r="L459" s="1"/>
      <c r="M459" s="1"/>
      <c r="N459" s="1"/>
    </row>
    <row r="460" spans="1:14" ht="15.6">
      <c r="A460" s="1"/>
      <c r="B460" s="47"/>
      <c r="C460" s="64"/>
      <c r="D460" s="15"/>
      <c r="E460" s="15"/>
      <c r="F460" s="15"/>
      <c r="G460" s="15"/>
      <c r="H460" s="17" t="str">
        <f t="shared" si="31"/>
        <v/>
      </c>
      <c r="I460" s="18"/>
      <c r="J460" s="12" t="s">
        <v>55</v>
      </c>
      <c r="K460" s="1"/>
      <c r="L460" s="1"/>
      <c r="M460" s="1"/>
      <c r="N460" s="1"/>
    </row>
    <row r="461" spans="1:14" ht="15.6">
      <c r="A461" s="1"/>
      <c r="B461" s="47"/>
      <c r="C461" s="64"/>
      <c r="D461" s="15"/>
      <c r="E461" s="15"/>
      <c r="F461" s="15"/>
      <c r="G461" s="15"/>
      <c r="H461" s="17" t="str">
        <f t="shared" si="31"/>
        <v/>
      </c>
      <c r="I461" s="18"/>
      <c r="J461" s="12" t="s">
        <v>57</v>
      </c>
      <c r="K461" s="1"/>
      <c r="L461" s="1"/>
      <c r="M461" s="1"/>
      <c r="N461" s="1"/>
    </row>
    <row r="462" spans="1:14" ht="15.6">
      <c r="A462" s="1"/>
      <c r="B462" s="47"/>
      <c r="C462" s="63"/>
      <c r="D462" s="15"/>
      <c r="E462" s="15"/>
      <c r="F462" s="15"/>
      <c r="G462" s="15"/>
      <c r="H462" s="17" t="str">
        <f t="shared" si="31"/>
        <v/>
      </c>
      <c r="I462" s="18"/>
      <c r="J462" s="1"/>
      <c r="K462" s="1"/>
      <c r="L462" s="1"/>
      <c r="M462" s="1"/>
      <c r="N462" s="1"/>
    </row>
    <row r="463" spans="1:14" ht="15.6">
      <c r="A463" s="1"/>
      <c r="B463" s="25"/>
      <c r="C463" s="65"/>
      <c r="D463" s="65"/>
      <c r="E463" s="27"/>
      <c r="F463" s="351" t="s">
        <v>68</v>
      </c>
      <c r="G463" s="325"/>
      <c r="H463" s="70">
        <f>IF(SUM(H457:H462)=0,"",SUM(H457:H462))</f>
        <v>2479.4775</v>
      </c>
      <c r="I463" s="67" t="str">
        <f>IF(I456="1%steel","cft",IF(I456="1.5%steel","cft",IF(I456="2%steel","cft",I456)))</f>
        <v>sft</v>
      </c>
      <c r="J463" s="1"/>
      <c r="K463" s="1"/>
      <c r="L463" s="1"/>
      <c r="M463" s="1"/>
      <c r="N463" s="1"/>
    </row>
    <row r="464" spans="1:14" ht="15.6">
      <c r="A464" s="1"/>
      <c r="B464" s="1"/>
      <c r="C464" s="1"/>
      <c r="D464" s="1"/>
      <c r="E464" s="1"/>
      <c r="F464" s="352" t="s">
        <v>69</v>
      </c>
      <c r="G464" s="350"/>
      <c r="H464" s="70">
        <v>0</v>
      </c>
      <c r="I464" s="69" t="str">
        <f>I463</f>
        <v>sft</v>
      </c>
      <c r="J464" s="1"/>
      <c r="K464" s="1"/>
      <c r="L464" s="1"/>
      <c r="M464" s="1"/>
      <c r="N464" s="1"/>
    </row>
    <row r="465" spans="1:14" ht="15.6">
      <c r="A465" s="1"/>
      <c r="B465" s="1"/>
      <c r="C465" s="1"/>
      <c r="D465" s="1"/>
      <c r="E465" s="1"/>
      <c r="F465" s="351" t="s">
        <v>70</v>
      </c>
      <c r="G465" s="325"/>
      <c r="H465" s="70">
        <f>H464+H463</f>
        <v>2479.4775</v>
      </c>
      <c r="I465" s="67" t="str">
        <f>I463</f>
        <v>sft</v>
      </c>
      <c r="J465" s="1"/>
      <c r="K465" s="1"/>
      <c r="L465" s="1"/>
      <c r="M465" s="1"/>
      <c r="N465" s="1"/>
    </row>
    <row r="466" spans="1:14" ht="15.6">
      <c r="A466" s="1"/>
      <c r="B466" s="1"/>
      <c r="C466" s="1"/>
      <c r="D466" s="1"/>
      <c r="E466" s="1"/>
      <c r="F466" s="1"/>
      <c r="G466" s="1"/>
      <c r="H466" s="1"/>
      <c r="I466" s="1"/>
      <c r="J466" s="1"/>
      <c r="K466" s="1"/>
      <c r="L466" s="1"/>
      <c r="M466" s="1"/>
      <c r="N466" s="1"/>
    </row>
    <row r="467" spans="1:14" ht="15.6">
      <c r="A467" s="1"/>
      <c r="B467" s="1"/>
      <c r="C467" s="1"/>
      <c r="D467" s="1"/>
      <c r="E467" s="1"/>
      <c r="F467" s="1"/>
      <c r="G467" s="1"/>
      <c r="H467" s="1"/>
      <c r="I467" s="1"/>
      <c r="J467" s="1"/>
      <c r="K467" s="1"/>
      <c r="L467" s="1"/>
      <c r="M467" s="1"/>
      <c r="N467" s="1"/>
    </row>
    <row r="468" spans="1:14" ht="24" customHeight="1">
      <c r="A468" s="1"/>
      <c r="B468" s="51" t="s">
        <v>123</v>
      </c>
      <c r="C468" s="8" t="s">
        <v>33</v>
      </c>
      <c r="D468" s="52"/>
      <c r="E468" s="52"/>
      <c r="F468" s="52"/>
      <c r="G468" s="10"/>
      <c r="H468" s="52"/>
      <c r="I468" s="11" t="s">
        <v>48</v>
      </c>
      <c r="J468" s="12" t="s">
        <v>49</v>
      </c>
      <c r="K468" s="1"/>
      <c r="L468" s="1"/>
      <c r="M468" s="1"/>
      <c r="N468" s="1"/>
    </row>
    <row r="469" spans="1:14" ht="78">
      <c r="A469" s="1"/>
      <c r="B469" s="62">
        <f>B457+1</f>
        <v>3</v>
      </c>
      <c r="C469" s="14" t="str">
        <f>'03-B.O.Q CIVIL WORK'!D59</f>
        <v>POLYTHENE SHEET (500 GAUGE) FOR ROOF INSULATION
Supplying and laying 500-gauge polythene sheet of approved quality with minimum width of 16 ft, including 2 ft overlap at joints, sealed with warm bitumen to ensure watertight continuity, complete as per specifications and Engineer’s instructions.</v>
      </c>
      <c r="D469" s="15"/>
      <c r="E469" s="15"/>
      <c r="F469" s="63"/>
      <c r="G469" s="15"/>
      <c r="H469" s="17" t="str">
        <f t="shared" ref="H469:H476" si="32">IF(PRODUCT(D469,E469,F469,G469,I469)=0,"",PRODUCT(D469,E469,F469,G469,I469))</f>
        <v/>
      </c>
      <c r="I469" s="18"/>
      <c r="J469" s="12" t="s">
        <v>50</v>
      </c>
      <c r="K469" s="1"/>
      <c r="L469" s="1"/>
      <c r="M469" s="1"/>
      <c r="N469" s="1"/>
    </row>
    <row r="470" spans="1:14" ht="15.6">
      <c r="A470" s="1"/>
      <c r="B470" s="47"/>
      <c r="C470" s="64"/>
      <c r="D470" s="15"/>
      <c r="E470" s="15"/>
      <c r="F470" s="15"/>
      <c r="G470" s="15"/>
      <c r="H470" s="17" t="str">
        <f t="shared" si="32"/>
        <v/>
      </c>
      <c r="I470" s="18"/>
      <c r="J470" s="12" t="s">
        <v>51</v>
      </c>
      <c r="K470" s="1"/>
      <c r="L470" s="1"/>
      <c r="M470" s="1"/>
      <c r="N470" s="1"/>
    </row>
    <row r="471" spans="1:14" ht="15.6">
      <c r="A471" s="1"/>
      <c r="B471" s="45" t="s">
        <v>72</v>
      </c>
      <c r="C471" s="14" t="s">
        <v>98</v>
      </c>
      <c r="D471" s="72">
        <v>1</v>
      </c>
      <c r="E471" s="72">
        <v>81.75</v>
      </c>
      <c r="F471" s="72">
        <v>30.33</v>
      </c>
      <c r="G471" s="15"/>
      <c r="H471" s="22">
        <f t="shared" si="32"/>
        <v>2479.4775</v>
      </c>
      <c r="I471" s="18"/>
      <c r="J471" s="12" t="s">
        <v>53</v>
      </c>
      <c r="K471" s="1"/>
      <c r="L471" s="1"/>
      <c r="M471" s="1"/>
      <c r="N471" s="1"/>
    </row>
    <row r="472" spans="1:14" ht="15.6">
      <c r="A472" s="1"/>
      <c r="B472" s="47"/>
      <c r="C472" s="64"/>
      <c r="D472" s="72"/>
      <c r="E472" s="72"/>
      <c r="F472" s="72"/>
      <c r="G472" s="15"/>
      <c r="H472" s="22" t="str">
        <f t="shared" si="32"/>
        <v/>
      </c>
      <c r="I472" s="18"/>
      <c r="J472" s="12" t="s">
        <v>55</v>
      </c>
      <c r="K472" s="1"/>
      <c r="L472" s="1"/>
      <c r="M472" s="1"/>
      <c r="N472" s="1"/>
    </row>
    <row r="473" spans="1:14" ht="15.6">
      <c r="A473" s="1"/>
      <c r="B473" s="45" t="s">
        <v>74</v>
      </c>
      <c r="C473" s="14" t="s">
        <v>124</v>
      </c>
      <c r="D473" s="72">
        <v>1</v>
      </c>
      <c r="E473" s="72">
        <f>E471</f>
        <v>81.75</v>
      </c>
      <c r="F473" s="72">
        <v>3</v>
      </c>
      <c r="G473" s="15"/>
      <c r="H473" s="22">
        <f t="shared" si="32"/>
        <v>245.25</v>
      </c>
      <c r="I473" s="18"/>
      <c r="J473" s="12" t="s">
        <v>57</v>
      </c>
      <c r="K473" s="1"/>
      <c r="L473" s="1"/>
      <c r="M473" s="1"/>
      <c r="N473" s="1"/>
    </row>
    <row r="474" spans="1:14" ht="15.6">
      <c r="A474" s="1"/>
      <c r="B474" s="47"/>
      <c r="C474" s="63"/>
      <c r="D474" s="72"/>
      <c r="E474" s="72"/>
      <c r="F474" s="72"/>
      <c r="G474" s="15"/>
      <c r="H474" s="22" t="str">
        <f t="shared" si="32"/>
        <v/>
      </c>
      <c r="I474" s="18"/>
      <c r="J474" s="12" t="s">
        <v>59</v>
      </c>
      <c r="K474" s="1"/>
      <c r="L474" s="1"/>
      <c r="M474" s="1"/>
      <c r="N474" s="1"/>
    </row>
    <row r="475" spans="1:14" ht="15.6">
      <c r="A475" s="1"/>
      <c r="B475" s="47"/>
      <c r="C475" s="63"/>
      <c r="D475" s="15"/>
      <c r="E475" s="15"/>
      <c r="F475" s="15"/>
      <c r="G475" s="15"/>
      <c r="H475" s="22" t="str">
        <f t="shared" si="32"/>
        <v/>
      </c>
      <c r="I475" s="18"/>
      <c r="J475" s="1"/>
      <c r="K475" s="1"/>
      <c r="L475" s="1"/>
      <c r="M475" s="1"/>
      <c r="N475" s="1"/>
    </row>
    <row r="476" spans="1:14" ht="15.6">
      <c r="A476" s="1"/>
      <c r="B476" s="47"/>
      <c r="C476" s="63"/>
      <c r="D476" s="15"/>
      <c r="E476" s="15"/>
      <c r="F476" s="15"/>
      <c r="G476" s="15"/>
      <c r="H476" s="22" t="str">
        <f t="shared" si="32"/>
        <v/>
      </c>
      <c r="I476" s="18"/>
      <c r="J476" s="1"/>
      <c r="K476" s="1"/>
      <c r="L476" s="1"/>
      <c r="M476" s="1"/>
      <c r="N476" s="1"/>
    </row>
    <row r="477" spans="1:14" ht="15.6">
      <c r="A477" s="1"/>
      <c r="B477" s="25"/>
      <c r="C477" s="65"/>
      <c r="D477" s="65"/>
      <c r="E477" s="27"/>
      <c r="F477" s="351" t="s">
        <v>68</v>
      </c>
      <c r="G477" s="325"/>
      <c r="H477" s="70">
        <f>IF(SUM(H469:H476)=0,"",SUM(H469:H476))</f>
        <v>2724.7275</v>
      </c>
      <c r="I477" s="67" t="str">
        <f>IF(I468="1%steel","cft",IF(I468="1.5%steel","cft",IF(I468="2%steel","cft",I468)))</f>
        <v>sft</v>
      </c>
      <c r="J477" s="1"/>
      <c r="K477" s="1"/>
      <c r="L477" s="1"/>
      <c r="M477" s="1"/>
      <c r="N477" s="1"/>
    </row>
    <row r="478" spans="1:14" ht="15.6">
      <c r="A478" s="1"/>
      <c r="B478" s="1"/>
      <c r="C478" s="1"/>
      <c r="D478" s="1"/>
      <c r="E478" s="1"/>
      <c r="F478" s="352" t="s">
        <v>69</v>
      </c>
      <c r="G478" s="350"/>
      <c r="H478" s="70">
        <v>0</v>
      </c>
      <c r="I478" s="69" t="str">
        <f>I477</f>
        <v>sft</v>
      </c>
      <c r="J478" s="1"/>
      <c r="K478" s="1"/>
      <c r="L478" s="1"/>
      <c r="M478" s="1"/>
      <c r="N478" s="1"/>
    </row>
    <row r="479" spans="1:14" ht="15.6">
      <c r="A479" s="1"/>
      <c r="B479" s="1"/>
      <c r="C479" s="1"/>
      <c r="D479" s="1"/>
      <c r="E479" s="1"/>
      <c r="F479" s="351" t="s">
        <v>70</v>
      </c>
      <c r="G479" s="325"/>
      <c r="H479" s="70">
        <f>H478+H477</f>
        <v>2724.7275</v>
      </c>
      <c r="I479" s="67" t="str">
        <f>I477</f>
        <v>sft</v>
      </c>
      <c r="J479" s="1"/>
      <c r="K479" s="1"/>
      <c r="L479" s="1"/>
      <c r="M479" s="1"/>
      <c r="N479" s="1"/>
    </row>
    <row r="480" spans="1:14" ht="15.6">
      <c r="A480" s="1"/>
      <c r="B480" s="1"/>
      <c r="C480" s="1"/>
      <c r="D480" s="1"/>
      <c r="E480" s="1"/>
      <c r="F480" s="1"/>
      <c r="G480" s="1"/>
      <c r="H480" s="1"/>
      <c r="I480" s="1"/>
      <c r="J480" s="1"/>
      <c r="K480" s="1"/>
      <c r="L480" s="1"/>
      <c r="M480" s="1"/>
      <c r="N480" s="1"/>
    </row>
    <row r="481" spans="1:14" ht="15.6">
      <c r="A481" s="1"/>
      <c r="B481" s="1"/>
      <c r="C481" s="1"/>
      <c r="D481" s="1"/>
      <c r="E481" s="1"/>
      <c r="F481" s="1"/>
      <c r="G481" s="1"/>
      <c r="H481" s="1"/>
      <c r="I481" s="1"/>
      <c r="J481" s="1"/>
      <c r="K481" s="1"/>
      <c r="L481" s="1"/>
      <c r="M481" s="1"/>
      <c r="N481" s="1"/>
    </row>
    <row r="482" spans="1:14" ht="24" customHeight="1">
      <c r="A482" s="1"/>
      <c r="B482" s="51" t="s">
        <v>123</v>
      </c>
      <c r="C482" s="8" t="s">
        <v>33</v>
      </c>
      <c r="D482" s="52"/>
      <c r="E482" s="52"/>
      <c r="F482" s="52"/>
      <c r="G482" s="10"/>
      <c r="H482" s="52"/>
      <c r="I482" s="11" t="s">
        <v>48</v>
      </c>
      <c r="J482" s="12" t="s">
        <v>49</v>
      </c>
      <c r="K482" s="1"/>
      <c r="L482" s="1"/>
      <c r="M482" s="1"/>
      <c r="N482" s="1"/>
    </row>
    <row r="483" spans="1:14" ht="109.2">
      <c r="A483" s="1"/>
      <c r="B483" s="62">
        <f>B469+1</f>
        <v>4</v>
      </c>
      <c r="C483" s="14" t="str">
        <f>'03-B.O.Q CIVIL WORK'!D60</f>
        <v>PCC PROTECTIVE LAYER WITH ADMIXTURE FOR ROOF INSULATION
Providing and laying 2-inch (50 mm) thick PCC (1:1/2:3) using 1.5-inch thick marble pati for paneling (maximum panel size 6 ft × 4 ft), incorporating Sika® Fabric-50 and Sika Latex® SBR in proportion as per manufacturer’s recommendations, including finishing, curing, and all incidental works, complete as per specifications and Engineer’s instructions.</v>
      </c>
      <c r="D483" s="15"/>
      <c r="E483" s="15"/>
      <c r="F483" s="63"/>
      <c r="G483" s="15"/>
      <c r="H483" s="17" t="str">
        <f t="shared" ref="H483:H489" si="33">IF(PRODUCT(D483,E483,F483,G483,I483)=0,"",PRODUCT(D483,E483,F483,G483,I483))</f>
        <v/>
      </c>
      <c r="I483" s="18"/>
      <c r="J483" s="12" t="s">
        <v>50</v>
      </c>
      <c r="K483" s="1"/>
      <c r="L483" s="1"/>
      <c r="M483" s="1"/>
      <c r="N483" s="1"/>
    </row>
    <row r="484" spans="1:14" ht="15.6">
      <c r="A484" s="1"/>
      <c r="B484" s="47"/>
      <c r="C484" s="64"/>
      <c r="D484" s="15"/>
      <c r="E484" s="15"/>
      <c r="F484" s="15"/>
      <c r="G484" s="15"/>
      <c r="H484" s="17" t="str">
        <f t="shared" si="33"/>
        <v/>
      </c>
      <c r="I484" s="18"/>
      <c r="J484" s="12" t="s">
        <v>51</v>
      </c>
      <c r="K484" s="1"/>
      <c r="L484" s="1"/>
      <c r="M484" s="1"/>
      <c r="N484" s="1"/>
    </row>
    <row r="485" spans="1:14" ht="15.6">
      <c r="A485" s="1"/>
      <c r="B485" s="45" t="s">
        <v>72</v>
      </c>
      <c r="C485" s="14" t="s">
        <v>98</v>
      </c>
      <c r="D485" s="72">
        <v>1</v>
      </c>
      <c r="E485" s="72">
        <v>81.75</v>
      </c>
      <c r="F485" s="72">
        <v>30.33</v>
      </c>
      <c r="G485" s="15"/>
      <c r="H485" s="22">
        <f t="shared" si="33"/>
        <v>2479.4775</v>
      </c>
      <c r="I485" s="18"/>
      <c r="J485" s="12" t="s">
        <v>53</v>
      </c>
      <c r="K485" s="1"/>
      <c r="L485" s="1"/>
      <c r="M485" s="1"/>
      <c r="N485" s="1"/>
    </row>
    <row r="486" spans="1:14" ht="15.6">
      <c r="A486" s="1"/>
      <c r="B486" s="47"/>
      <c r="C486" s="64"/>
      <c r="D486" s="15"/>
      <c r="E486" s="15"/>
      <c r="F486" s="15"/>
      <c r="G486" s="15"/>
      <c r="H486" s="17" t="str">
        <f t="shared" si="33"/>
        <v/>
      </c>
      <c r="I486" s="18"/>
      <c r="J486" s="12" t="s">
        <v>55</v>
      </c>
      <c r="K486" s="1"/>
      <c r="L486" s="1"/>
      <c r="M486" s="1"/>
      <c r="N486" s="1"/>
    </row>
    <row r="487" spans="1:14" ht="15.6">
      <c r="A487" s="1"/>
      <c r="B487" s="47"/>
      <c r="C487" s="64"/>
      <c r="D487" s="15"/>
      <c r="E487" s="15"/>
      <c r="F487" s="15"/>
      <c r="G487" s="15"/>
      <c r="H487" s="17" t="str">
        <f t="shared" si="33"/>
        <v/>
      </c>
      <c r="I487" s="18"/>
      <c r="J487" s="12" t="s">
        <v>57</v>
      </c>
      <c r="K487" s="1"/>
      <c r="L487" s="1"/>
      <c r="M487" s="1"/>
      <c r="N487" s="1"/>
    </row>
    <row r="488" spans="1:14" ht="15.6">
      <c r="A488" s="1"/>
      <c r="B488" s="47"/>
      <c r="C488" s="63"/>
      <c r="D488" s="15"/>
      <c r="E488" s="15"/>
      <c r="F488" s="15"/>
      <c r="G488" s="15"/>
      <c r="H488" s="17" t="str">
        <f t="shared" si="33"/>
        <v/>
      </c>
      <c r="I488" s="18"/>
      <c r="J488" s="1"/>
      <c r="K488" s="1"/>
      <c r="L488" s="1"/>
      <c r="M488" s="1"/>
      <c r="N488" s="1"/>
    </row>
    <row r="489" spans="1:14" ht="15.6">
      <c r="A489" s="1"/>
      <c r="B489" s="47"/>
      <c r="C489" s="63"/>
      <c r="D489" s="15"/>
      <c r="E489" s="15"/>
      <c r="F489" s="15"/>
      <c r="G489" s="15"/>
      <c r="H489" s="17" t="str">
        <f t="shared" si="33"/>
        <v/>
      </c>
      <c r="I489" s="18"/>
      <c r="J489" s="1"/>
      <c r="K489" s="1"/>
      <c r="L489" s="1"/>
      <c r="M489" s="1"/>
      <c r="N489" s="1"/>
    </row>
    <row r="490" spans="1:14" ht="15.6">
      <c r="A490" s="1"/>
      <c r="B490" s="25"/>
      <c r="C490" s="65"/>
      <c r="D490" s="65"/>
      <c r="E490" s="27"/>
      <c r="F490" s="351" t="s">
        <v>68</v>
      </c>
      <c r="G490" s="325"/>
      <c r="H490" s="70">
        <f>IF(SUM(H483:H489)=0,"",SUM(H483:H489))</f>
        <v>2479.4775</v>
      </c>
      <c r="I490" s="67" t="str">
        <f>IF(I482="1%steel","cft",IF(I482="1.5%steel","cft",IF(I482="2%steel","cft",I482)))</f>
        <v>sft</v>
      </c>
      <c r="J490" s="1"/>
      <c r="K490" s="1"/>
      <c r="L490" s="1"/>
      <c r="M490" s="1"/>
      <c r="N490" s="1"/>
    </row>
    <row r="491" spans="1:14" ht="15.6">
      <c r="A491" s="1"/>
      <c r="B491" s="1"/>
      <c r="C491" s="1"/>
      <c r="D491" s="1"/>
      <c r="E491" s="1"/>
      <c r="F491" s="352" t="s">
        <v>69</v>
      </c>
      <c r="G491" s="350"/>
      <c r="H491" s="70">
        <v>0</v>
      </c>
      <c r="I491" s="69" t="str">
        <f>I490</f>
        <v>sft</v>
      </c>
      <c r="J491" s="1"/>
      <c r="K491" s="1"/>
      <c r="L491" s="1"/>
      <c r="M491" s="1"/>
      <c r="N491" s="1"/>
    </row>
    <row r="492" spans="1:14" ht="15.6">
      <c r="A492" s="1"/>
      <c r="B492" s="1"/>
      <c r="C492" s="1"/>
      <c r="D492" s="1"/>
      <c r="E492" s="1"/>
      <c r="F492" s="351" t="s">
        <v>70</v>
      </c>
      <c r="G492" s="325"/>
      <c r="H492" s="70">
        <f>H491+H490</f>
        <v>2479.4775</v>
      </c>
      <c r="I492" s="67" t="str">
        <f>I490</f>
        <v>sft</v>
      </c>
      <c r="J492" s="1"/>
      <c r="K492" s="1"/>
      <c r="L492" s="1"/>
      <c r="M492" s="1"/>
      <c r="N492" s="1"/>
    </row>
    <row r="493" spans="1:14" ht="15.6">
      <c r="A493" s="1"/>
      <c r="B493" s="1"/>
      <c r="C493" s="1"/>
      <c r="D493" s="1"/>
      <c r="E493" s="1"/>
      <c r="F493" s="1"/>
      <c r="G493" s="1"/>
      <c r="H493" s="1"/>
      <c r="I493" s="1"/>
      <c r="J493" s="1"/>
      <c r="K493" s="1"/>
      <c r="L493" s="1"/>
      <c r="M493" s="1"/>
      <c r="N493" s="1"/>
    </row>
    <row r="494" spans="1:14" ht="15.6">
      <c r="A494" s="1"/>
      <c r="B494" s="1"/>
      <c r="C494" s="1"/>
      <c r="D494" s="1"/>
      <c r="E494" s="1"/>
      <c r="F494" s="1"/>
      <c r="G494" s="1"/>
      <c r="H494" s="1"/>
      <c r="I494" s="1"/>
      <c r="J494" s="1"/>
      <c r="K494" s="1"/>
      <c r="L494" s="1"/>
      <c r="M494" s="1"/>
      <c r="N494" s="1"/>
    </row>
    <row r="495" spans="1:14" ht="24" customHeight="1">
      <c r="A495" s="1"/>
      <c r="B495" s="51" t="s">
        <v>123</v>
      </c>
      <c r="C495" s="8" t="s">
        <v>33</v>
      </c>
      <c r="D495" s="52"/>
      <c r="E495" s="52"/>
      <c r="F495" s="52"/>
      <c r="G495" s="10"/>
      <c r="H495" s="52"/>
      <c r="I495" s="11" t="s">
        <v>48</v>
      </c>
      <c r="J495" s="12" t="s">
        <v>49</v>
      </c>
      <c r="K495" s="1"/>
      <c r="L495" s="1"/>
      <c r="M495" s="1"/>
      <c r="N495" s="1"/>
    </row>
    <row r="496" spans="1:14" ht="109.2">
      <c r="A496" s="1"/>
      <c r="B496" s="62">
        <f>B483+1</f>
        <v>5</v>
      </c>
      <c r="C496" s="14" t="str">
        <f>'03-B.O.Q CIVIL WORK'!D61</f>
        <v>CONCRETE GOLA AT PARAPET FOR  ROOF INSULATION
Providing and forming 6" × 6" concrete gola (fillet) at the junction of roof slab and parapet wall after completion of the PCC 1:2:4 protective layer, using cement concrete/mortar of approved mix, including surface preparation, proper shaping, compaction, and finishing to achieve a smooth, watertight profile to prevent water ingress during rainfall, complete as per specifications and the Engineer’s instructions.</v>
      </c>
      <c r="D496" s="15"/>
      <c r="E496" s="15"/>
      <c r="F496" s="63"/>
      <c r="G496" s="15"/>
      <c r="H496" s="17" t="str">
        <f t="shared" ref="H496:H502" si="34">IF(PRODUCT(D496,E496,F496,G496,I496)=0,"",PRODUCT(D496,E496,F496,G496,I496))</f>
        <v/>
      </c>
      <c r="I496" s="18"/>
      <c r="J496" s="12" t="s">
        <v>50</v>
      </c>
      <c r="K496" s="1"/>
      <c r="L496" s="1"/>
      <c r="M496" s="1"/>
      <c r="N496" s="1"/>
    </row>
    <row r="497" spans="1:14" ht="15.6">
      <c r="A497" s="1"/>
      <c r="B497" s="47"/>
      <c r="C497" s="64"/>
      <c r="D497" s="15"/>
      <c r="E497" s="15"/>
      <c r="F497" s="15"/>
      <c r="G497" s="15"/>
      <c r="H497" s="17" t="str">
        <f t="shared" si="34"/>
        <v/>
      </c>
      <c r="I497" s="18"/>
      <c r="J497" s="12" t="s">
        <v>51</v>
      </c>
      <c r="K497" s="1"/>
      <c r="L497" s="1"/>
      <c r="M497" s="1"/>
      <c r="N497" s="1"/>
    </row>
    <row r="498" spans="1:14" ht="15.6">
      <c r="A498" s="1"/>
      <c r="B498" s="45" t="s">
        <v>72</v>
      </c>
      <c r="C498" s="14" t="s">
        <v>125</v>
      </c>
      <c r="D498" s="72">
        <v>1</v>
      </c>
      <c r="E498" s="72">
        <f>81.5+81.5+30.5+30.5</f>
        <v>224</v>
      </c>
      <c r="F498" s="72"/>
      <c r="G498" s="21">
        <f>(1/2)</f>
        <v>0.5</v>
      </c>
      <c r="H498" s="22">
        <f t="shared" si="34"/>
        <v>112</v>
      </c>
      <c r="I498" s="18"/>
      <c r="J498" s="12" t="s">
        <v>53</v>
      </c>
      <c r="K498" s="1"/>
      <c r="L498" s="1"/>
      <c r="M498" s="1"/>
      <c r="N498" s="1"/>
    </row>
    <row r="499" spans="1:14" ht="15.6">
      <c r="A499" s="1"/>
      <c r="B499" s="47"/>
      <c r="C499" s="64"/>
      <c r="D499" s="72"/>
      <c r="E499" s="72"/>
      <c r="F499" s="72"/>
      <c r="G499" s="21"/>
      <c r="H499" s="22" t="str">
        <f t="shared" si="34"/>
        <v/>
      </c>
      <c r="I499" s="18"/>
      <c r="J499" s="12" t="s">
        <v>55</v>
      </c>
      <c r="K499" s="1"/>
      <c r="L499" s="1"/>
      <c r="M499" s="1"/>
      <c r="N499" s="1"/>
    </row>
    <row r="500" spans="1:14" ht="15.6">
      <c r="A500" s="1"/>
      <c r="B500" s="47"/>
      <c r="C500" s="64"/>
      <c r="D500" s="15"/>
      <c r="E500" s="15"/>
      <c r="F500" s="15"/>
      <c r="G500" s="15"/>
      <c r="H500" s="17" t="str">
        <f t="shared" si="34"/>
        <v/>
      </c>
      <c r="I500" s="18"/>
      <c r="J500" s="12" t="s">
        <v>57</v>
      </c>
      <c r="K500" s="1"/>
      <c r="L500" s="1"/>
      <c r="M500" s="1"/>
      <c r="N500" s="1"/>
    </row>
    <row r="501" spans="1:14" ht="15.6">
      <c r="A501" s="1"/>
      <c r="B501" s="47"/>
      <c r="C501" s="63"/>
      <c r="D501" s="15"/>
      <c r="E501" s="15"/>
      <c r="F501" s="15"/>
      <c r="G501" s="15"/>
      <c r="H501" s="17" t="str">
        <f t="shared" si="34"/>
        <v/>
      </c>
      <c r="I501" s="18"/>
      <c r="J501" s="1"/>
      <c r="K501" s="1"/>
      <c r="L501" s="1"/>
      <c r="M501" s="1"/>
      <c r="N501" s="1"/>
    </row>
    <row r="502" spans="1:14" ht="15.6">
      <c r="A502" s="1"/>
      <c r="B502" s="47"/>
      <c r="C502" s="63"/>
      <c r="D502" s="15"/>
      <c r="E502" s="15"/>
      <c r="F502" s="15"/>
      <c r="G502" s="15"/>
      <c r="H502" s="17" t="str">
        <f t="shared" si="34"/>
        <v/>
      </c>
      <c r="I502" s="18"/>
      <c r="J502" s="1"/>
      <c r="K502" s="1"/>
      <c r="L502" s="1"/>
      <c r="M502" s="1"/>
      <c r="N502" s="1"/>
    </row>
    <row r="503" spans="1:14" ht="15.6">
      <c r="A503" s="1"/>
      <c r="B503" s="25"/>
      <c r="C503" s="65"/>
      <c r="D503" s="65"/>
      <c r="E503" s="27"/>
      <c r="F503" s="351" t="s">
        <v>68</v>
      </c>
      <c r="G503" s="325"/>
      <c r="H503" s="66">
        <f>IF(SUM(H496:H502)=0,"",SUM(H496:H502))</f>
        <v>112</v>
      </c>
      <c r="I503" s="67" t="str">
        <f>IF(I495="1%steel","cft",IF(I495="1.5%steel","cft",IF(I495="2%steel","cft",I495)))</f>
        <v>sft</v>
      </c>
      <c r="J503" s="1"/>
      <c r="K503" s="1"/>
      <c r="L503" s="1"/>
      <c r="M503" s="1"/>
      <c r="N503" s="1"/>
    </row>
    <row r="504" spans="1:14" ht="15.6">
      <c r="A504" s="1"/>
      <c r="B504" s="1"/>
      <c r="C504" s="1"/>
      <c r="D504" s="1"/>
      <c r="E504" s="1"/>
      <c r="F504" s="352" t="s">
        <v>69</v>
      </c>
      <c r="G504" s="350"/>
      <c r="H504" s="68">
        <v>0</v>
      </c>
      <c r="I504" s="69" t="str">
        <f>I503</f>
        <v>sft</v>
      </c>
      <c r="J504" s="1"/>
      <c r="K504" s="1"/>
      <c r="L504" s="1"/>
      <c r="M504" s="1"/>
      <c r="N504" s="1"/>
    </row>
    <row r="505" spans="1:14" ht="15.6">
      <c r="A505" s="1"/>
      <c r="B505" s="1"/>
      <c r="C505" s="1"/>
      <c r="D505" s="1"/>
      <c r="E505" s="1"/>
      <c r="F505" s="351" t="s">
        <v>70</v>
      </c>
      <c r="G505" s="325"/>
      <c r="H505" s="70">
        <f>H504+H503</f>
        <v>112</v>
      </c>
      <c r="I505" s="67" t="str">
        <f>I503</f>
        <v>sft</v>
      </c>
      <c r="J505" s="1"/>
      <c r="K505" s="1"/>
      <c r="L505" s="1"/>
      <c r="M505" s="1"/>
      <c r="N505" s="1"/>
    </row>
    <row r="506" spans="1:14" ht="15.6">
      <c r="A506" s="1"/>
      <c r="B506" s="1"/>
      <c r="C506" s="1"/>
      <c r="D506" s="1"/>
      <c r="E506" s="1"/>
      <c r="F506" s="1"/>
      <c r="G506" s="1"/>
      <c r="H506" s="1"/>
      <c r="I506" s="1"/>
      <c r="J506" s="1"/>
      <c r="K506" s="1"/>
      <c r="L506" s="1"/>
      <c r="M506" s="1"/>
      <c r="N506" s="1"/>
    </row>
    <row r="507" spans="1:14" ht="15.6">
      <c r="A507" s="1"/>
      <c r="B507" s="1"/>
      <c r="C507" s="1"/>
      <c r="D507" s="1"/>
      <c r="E507" s="1"/>
      <c r="F507" s="1"/>
      <c r="G507" s="1"/>
      <c r="H507" s="1"/>
      <c r="I507" s="1"/>
      <c r="J507" s="1"/>
      <c r="K507" s="1"/>
      <c r="L507" s="1"/>
      <c r="M507" s="1"/>
      <c r="N507" s="1"/>
    </row>
    <row r="508" spans="1:14" ht="24" customHeight="1">
      <c r="A508" s="1"/>
      <c r="B508" s="51" t="s">
        <v>126</v>
      </c>
      <c r="C508" s="8" t="s">
        <v>34</v>
      </c>
      <c r="D508" s="52"/>
      <c r="E508" s="52"/>
      <c r="F508" s="52"/>
      <c r="G508" s="10"/>
      <c r="H508" s="52"/>
      <c r="I508" s="11" t="s">
        <v>48</v>
      </c>
      <c r="J508" s="12" t="s">
        <v>49</v>
      </c>
      <c r="K508" s="1"/>
      <c r="L508" s="1"/>
      <c r="M508" s="1"/>
      <c r="N508" s="1"/>
    </row>
    <row r="509" spans="1:14" ht="93.6">
      <c r="A509" s="1"/>
      <c r="B509" s="62">
        <f>B496+1</f>
        <v>6</v>
      </c>
      <c r="C509" s="14" t="str">
        <f>'03-B.O.Q CIVIL WORK'!D63</f>
        <v>RED OXIDE PRIMER
Applying red oxide primer coat on prepared surfaces of steel /MS Works in the above scope of work prior to application of synthetic enamel paint of approved quality, including surface preparation and complete in all respects as per specifications and the Engineer’s instructions.</v>
      </c>
      <c r="D509" s="15"/>
      <c r="E509" s="15"/>
      <c r="F509" s="63"/>
      <c r="G509" s="15"/>
      <c r="H509" s="17" t="str">
        <f t="shared" ref="H509:H525" si="35">IF(PRODUCT(D509,E509,F509,G509,I509)=0,"",PRODUCT(D509,E509,F509,G509,I509))</f>
        <v/>
      </c>
      <c r="I509" s="18"/>
      <c r="J509" s="12" t="s">
        <v>50</v>
      </c>
      <c r="K509" s="1"/>
      <c r="L509" s="1"/>
      <c r="M509" s="1"/>
      <c r="N509" s="1"/>
    </row>
    <row r="510" spans="1:14" ht="15.6">
      <c r="A510" s="1"/>
      <c r="B510" s="62" t="s">
        <v>72</v>
      </c>
      <c r="C510" s="24" t="s">
        <v>103</v>
      </c>
      <c r="D510" s="21"/>
      <c r="E510" s="21"/>
      <c r="F510" s="21"/>
      <c r="G510" s="21"/>
      <c r="H510" s="17" t="str">
        <f t="shared" si="35"/>
        <v/>
      </c>
      <c r="I510" s="18"/>
      <c r="J510" s="12"/>
      <c r="K510" s="1"/>
      <c r="L510" s="1"/>
      <c r="M510" s="1"/>
      <c r="N510" s="1"/>
    </row>
    <row r="511" spans="1:14" ht="15.6">
      <c r="A511" s="1"/>
      <c r="B511" s="78"/>
      <c r="C511" s="24" t="s">
        <v>104</v>
      </c>
      <c r="D511" s="21">
        <v>3</v>
      </c>
      <c r="E511" s="21">
        <v>4</v>
      </c>
      <c r="F511" s="21"/>
      <c r="G511" s="21">
        <v>7</v>
      </c>
      <c r="H511" s="22">
        <f t="shared" si="35"/>
        <v>84</v>
      </c>
      <c r="I511" s="18"/>
      <c r="J511" s="12"/>
      <c r="K511" s="1"/>
      <c r="L511" s="1"/>
      <c r="M511" s="1"/>
      <c r="N511" s="1"/>
    </row>
    <row r="512" spans="1:14" ht="15.6">
      <c r="A512" s="1"/>
      <c r="B512" s="78"/>
      <c r="C512" s="24" t="s">
        <v>104</v>
      </c>
      <c r="D512" s="21">
        <v>2</v>
      </c>
      <c r="E512" s="21">
        <v>4</v>
      </c>
      <c r="F512" s="21"/>
      <c r="G512" s="21">
        <v>8</v>
      </c>
      <c r="H512" s="22">
        <f t="shared" si="35"/>
        <v>64</v>
      </c>
      <c r="I512" s="18"/>
      <c r="J512" s="12"/>
      <c r="K512" s="1"/>
      <c r="L512" s="1"/>
      <c r="M512" s="1"/>
      <c r="N512" s="1"/>
    </row>
    <row r="513" spans="1:14" ht="15.6">
      <c r="A513" s="1"/>
      <c r="B513" s="78"/>
      <c r="C513" s="24" t="s">
        <v>106</v>
      </c>
      <c r="D513" s="21">
        <v>12</v>
      </c>
      <c r="E513" s="21">
        <v>4</v>
      </c>
      <c r="F513" s="21"/>
      <c r="G513" s="21">
        <v>4</v>
      </c>
      <c r="H513" s="22">
        <f t="shared" si="35"/>
        <v>192</v>
      </c>
      <c r="I513" s="18"/>
      <c r="J513" s="12"/>
      <c r="K513" s="1"/>
      <c r="L513" s="1"/>
      <c r="M513" s="1"/>
      <c r="N513" s="1"/>
    </row>
    <row r="514" spans="1:14" ht="15.6">
      <c r="A514" s="1"/>
      <c r="B514" s="78"/>
      <c r="C514" s="24" t="s">
        <v>107</v>
      </c>
      <c r="D514" s="21">
        <v>2</v>
      </c>
      <c r="E514" s="21">
        <v>3</v>
      </c>
      <c r="F514" s="21"/>
      <c r="G514" s="21">
        <v>2</v>
      </c>
      <c r="H514" s="22">
        <f t="shared" si="35"/>
        <v>12</v>
      </c>
      <c r="I514" s="18"/>
      <c r="J514" s="12"/>
      <c r="K514" s="1"/>
      <c r="L514" s="1"/>
      <c r="M514" s="1"/>
      <c r="N514" s="1"/>
    </row>
    <row r="515" spans="1:14" ht="15.6">
      <c r="A515" s="1"/>
      <c r="B515" s="78"/>
      <c r="C515" s="24"/>
      <c r="D515" s="21"/>
      <c r="E515" s="21"/>
      <c r="F515" s="21"/>
      <c r="G515" s="21"/>
      <c r="H515" s="22" t="str">
        <f t="shared" si="35"/>
        <v/>
      </c>
      <c r="I515" s="18"/>
      <c r="J515" s="12"/>
      <c r="K515" s="1"/>
      <c r="L515" s="1"/>
      <c r="M515" s="1"/>
      <c r="N515" s="1"/>
    </row>
    <row r="516" spans="1:14" ht="15.6">
      <c r="A516" s="1"/>
      <c r="B516" s="62" t="s">
        <v>74</v>
      </c>
      <c r="C516" s="24" t="s">
        <v>105</v>
      </c>
      <c r="D516" s="21"/>
      <c r="E516" s="21"/>
      <c r="F516" s="21"/>
      <c r="G516" s="21"/>
      <c r="H516" s="22" t="str">
        <f t="shared" si="35"/>
        <v/>
      </c>
      <c r="I516" s="18"/>
      <c r="J516" s="12"/>
      <c r="K516" s="1"/>
      <c r="L516" s="1"/>
      <c r="M516" s="1"/>
      <c r="N516" s="1"/>
    </row>
    <row r="517" spans="1:14" ht="15.6">
      <c r="A517" s="1"/>
      <c r="B517" s="78"/>
      <c r="C517" s="24" t="s">
        <v>113</v>
      </c>
      <c r="D517" s="21">
        <v>3</v>
      </c>
      <c r="E517" s="21">
        <v>4</v>
      </c>
      <c r="F517" s="21"/>
      <c r="G517" s="21">
        <v>7</v>
      </c>
      <c r="H517" s="22">
        <f t="shared" si="35"/>
        <v>84</v>
      </c>
      <c r="I517" s="18"/>
      <c r="J517" s="12"/>
      <c r="K517" s="1"/>
      <c r="L517" s="1"/>
      <c r="M517" s="1"/>
      <c r="N517" s="1"/>
    </row>
    <row r="518" spans="1:14" ht="15.6">
      <c r="A518" s="1"/>
      <c r="B518" s="78"/>
      <c r="C518" s="24" t="s">
        <v>106</v>
      </c>
      <c r="D518" s="21">
        <v>9</v>
      </c>
      <c r="E518" s="21">
        <v>4</v>
      </c>
      <c r="F518" s="21"/>
      <c r="G518" s="21">
        <v>4</v>
      </c>
      <c r="H518" s="22">
        <f t="shared" si="35"/>
        <v>144</v>
      </c>
      <c r="I518" s="18"/>
      <c r="J518" s="12"/>
      <c r="K518" s="1"/>
      <c r="L518" s="1"/>
      <c r="M518" s="1"/>
      <c r="N518" s="1"/>
    </row>
    <row r="519" spans="1:14" ht="15.6">
      <c r="A519" s="1"/>
      <c r="B519" s="78"/>
      <c r="C519" s="24" t="s">
        <v>107</v>
      </c>
      <c r="D519" s="21">
        <v>6</v>
      </c>
      <c r="E519" s="21">
        <v>3</v>
      </c>
      <c r="F519" s="21"/>
      <c r="G519" s="21">
        <v>2</v>
      </c>
      <c r="H519" s="22">
        <f t="shared" si="35"/>
        <v>36</v>
      </c>
      <c r="I519" s="18"/>
      <c r="J519" s="12"/>
      <c r="K519" s="1"/>
      <c r="L519" s="1"/>
      <c r="M519" s="1"/>
      <c r="N519" s="1"/>
    </row>
    <row r="520" spans="1:14" ht="15.6">
      <c r="A520" s="1"/>
      <c r="B520" s="47"/>
      <c r="C520" s="64"/>
      <c r="D520" s="21"/>
      <c r="E520" s="21"/>
      <c r="F520" s="21"/>
      <c r="G520" s="21"/>
      <c r="H520" s="22" t="str">
        <f t="shared" si="35"/>
        <v/>
      </c>
      <c r="I520" s="18"/>
      <c r="J520" s="12"/>
      <c r="K520" s="1"/>
      <c r="L520" s="1"/>
      <c r="M520" s="1"/>
      <c r="N520" s="1"/>
    </row>
    <row r="521" spans="1:14" ht="15.6">
      <c r="A521" s="1"/>
      <c r="B521" s="78"/>
      <c r="C521" s="64"/>
      <c r="D521" s="15"/>
      <c r="E521" s="15"/>
      <c r="F521" s="15"/>
      <c r="G521" s="15"/>
      <c r="H521" s="22" t="str">
        <f t="shared" si="35"/>
        <v/>
      </c>
      <c r="I521" s="18"/>
      <c r="J521" s="12"/>
      <c r="K521" s="1"/>
      <c r="L521" s="1"/>
      <c r="M521" s="1"/>
      <c r="N521" s="1"/>
    </row>
    <row r="522" spans="1:14" ht="15.6">
      <c r="A522" s="1"/>
      <c r="B522" s="47"/>
      <c r="C522" s="64"/>
      <c r="D522" s="15"/>
      <c r="E522" s="15"/>
      <c r="F522" s="15"/>
      <c r="G522" s="15"/>
      <c r="H522" s="22" t="str">
        <f t="shared" si="35"/>
        <v/>
      </c>
      <c r="I522" s="18"/>
      <c r="J522" s="12" t="s">
        <v>51</v>
      </c>
      <c r="K522" s="1"/>
      <c r="L522" s="1"/>
      <c r="M522" s="1"/>
      <c r="N522" s="1"/>
    </row>
    <row r="523" spans="1:14" ht="15.6">
      <c r="A523" s="1"/>
      <c r="B523" s="47"/>
      <c r="C523" s="64"/>
      <c r="D523" s="15"/>
      <c r="E523" s="15"/>
      <c r="F523" s="15"/>
      <c r="G523" s="15"/>
      <c r="H523" s="17" t="str">
        <f t="shared" si="35"/>
        <v/>
      </c>
      <c r="I523" s="18"/>
      <c r="J523" s="12" t="s">
        <v>53</v>
      </c>
      <c r="K523" s="1"/>
      <c r="L523" s="1"/>
      <c r="M523" s="1"/>
      <c r="N523" s="1"/>
    </row>
    <row r="524" spans="1:14" ht="15.6">
      <c r="A524" s="1"/>
      <c r="B524" s="47"/>
      <c r="C524" s="63"/>
      <c r="D524" s="15"/>
      <c r="E524" s="15"/>
      <c r="F524" s="15"/>
      <c r="G524" s="15"/>
      <c r="H524" s="17" t="str">
        <f t="shared" si="35"/>
        <v/>
      </c>
      <c r="I524" s="18"/>
      <c r="J524" s="1"/>
      <c r="K524" s="1"/>
      <c r="L524" s="1"/>
      <c r="M524" s="1"/>
      <c r="N524" s="1"/>
    </row>
    <row r="525" spans="1:14" ht="15.6">
      <c r="A525" s="1"/>
      <c r="B525" s="47"/>
      <c r="C525" s="63"/>
      <c r="D525" s="15"/>
      <c r="E525" s="15"/>
      <c r="F525" s="15"/>
      <c r="G525" s="15"/>
      <c r="H525" s="17" t="str">
        <f t="shared" si="35"/>
        <v/>
      </c>
      <c r="I525" s="18"/>
      <c r="J525" s="1"/>
      <c r="K525" s="1"/>
      <c r="L525" s="1"/>
      <c r="M525" s="1"/>
      <c r="N525" s="1"/>
    </row>
    <row r="526" spans="1:14" ht="15.6">
      <c r="A526" s="1"/>
      <c r="B526" s="25"/>
      <c r="C526" s="65"/>
      <c r="D526" s="65"/>
      <c r="E526" s="27"/>
      <c r="F526" s="351" t="s">
        <v>68</v>
      </c>
      <c r="G526" s="325"/>
      <c r="H526" s="66">
        <f>IF(SUM(H509:H525)=0,"",SUM(H509:H525))</f>
        <v>616</v>
      </c>
      <c r="I526" s="67" t="str">
        <f>IF(I508="1%steel","cft",IF(I508="1.5%steel","cft",IF(I508="2%steel","cft",I508)))</f>
        <v>sft</v>
      </c>
      <c r="J526" s="1"/>
      <c r="K526" s="1"/>
      <c r="L526" s="1"/>
      <c r="M526" s="1"/>
      <c r="N526" s="1"/>
    </row>
    <row r="527" spans="1:14" ht="15.6">
      <c r="A527" s="1"/>
      <c r="B527" s="1"/>
      <c r="C527" s="1"/>
      <c r="D527" s="1"/>
      <c r="E527" s="1"/>
      <c r="F527" s="352" t="s">
        <v>69</v>
      </c>
      <c r="G527" s="350"/>
      <c r="H527" s="68">
        <v>0</v>
      </c>
      <c r="I527" s="69" t="str">
        <f>I526</f>
        <v>sft</v>
      </c>
      <c r="J527" s="1"/>
      <c r="K527" s="1"/>
      <c r="L527" s="1"/>
      <c r="M527" s="1"/>
      <c r="N527" s="1"/>
    </row>
    <row r="528" spans="1:14" ht="15.6">
      <c r="A528" s="1"/>
      <c r="B528" s="1"/>
      <c r="C528" s="1"/>
      <c r="D528" s="1"/>
      <c r="E528" s="1"/>
      <c r="F528" s="351" t="s">
        <v>70</v>
      </c>
      <c r="G528" s="325"/>
      <c r="H528" s="70">
        <f>H527+H526</f>
        <v>616</v>
      </c>
      <c r="I528" s="67" t="str">
        <f>I526</f>
        <v>sft</v>
      </c>
      <c r="J528" s="1"/>
      <c r="K528" s="1"/>
      <c r="L528" s="1"/>
      <c r="M528" s="1"/>
      <c r="N528" s="1"/>
    </row>
    <row r="529" spans="1:14" ht="15.6">
      <c r="A529" s="1"/>
      <c r="B529" s="1"/>
      <c r="C529" s="1"/>
      <c r="D529" s="1"/>
      <c r="E529" s="1"/>
      <c r="F529" s="1"/>
      <c r="G529" s="1"/>
      <c r="H529" s="1"/>
      <c r="I529" s="1"/>
      <c r="J529" s="1"/>
      <c r="K529" s="1"/>
      <c r="L529" s="1"/>
      <c r="M529" s="1"/>
      <c r="N529" s="1"/>
    </row>
    <row r="530" spans="1:14" ht="15.6">
      <c r="A530" s="1"/>
      <c r="B530" s="1"/>
      <c r="C530" s="1"/>
      <c r="D530" s="1"/>
      <c r="E530" s="1"/>
      <c r="F530" s="1"/>
      <c r="G530" s="1"/>
      <c r="H530" s="1"/>
      <c r="I530" s="1"/>
      <c r="J530" s="1"/>
      <c r="K530" s="1"/>
      <c r="L530" s="1"/>
      <c r="M530" s="1"/>
      <c r="N530" s="1"/>
    </row>
    <row r="531" spans="1:14" ht="24" customHeight="1">
      <c r="A531" s="1"/>
      <c r="B531" s="51" t="s">
        <v>126</v>
      </c>
      <c r="C531" s="8" t="s">
        <v>34</v>
      </c>
      <c r="D531" s="52"/>
      <c r="E531" s="52"/>
      <c r="F531" s="52"/>
      <c r="G531" s="10"/>
      <c r="H531" s="52"/>
      <c r="I531" s="11" t="s">
        <v>48</v>
      </c>
      <c r="J531" s="12" t="s">
        <v>49</v>
      </c>
      <c r="K531" s="1"/>
      <c r="L531" s="1"/>
      <c r="M531" s="1"/>
      <c r="N531" s="1"/>
    </row>
    <row r="532" spans="1:14" ht="78">
      <c r="A532" s="1"/>
      <c r="B532" s="62">
        <f>B509+1</f>
        <v>7</v>
      </c>
      <c r="C532" s="14" t="str">
        <f>'03-B.O.Q CIVIL WORK'!D64</f>
        <v>SYNTHETIC ENAMEL PAINT
Providing and applying synthetic enamel paint of approved quality and specified color on new or existing surfaces of walls, doors, and windows, to achieve a uniform and even finish, complete in all respects as per specifications and Engineer’s instructions.</v>
      </c>
      <c r="D532" s="15"/>
      <c r="E532" s="15"/>
      <c r="F532" s="63"/>
      <c r="G532" s="15"/>
      <c r="H532" s="17" t="str">
        <f t="shared" ref="H532:H549" si="36">IF(PRODUCT(D532,E532,F532,G532,I532)=0,"",PRODUCT(D532,E532,F532,G532,I532))</f>
        <v/>
      </c>
      <c r="I532" s="18"/>
      <c r="J532" s="12" t="s">
        <v>50</v>
      </c>
      <c r="K532" s="1"/>
      <c r="L532" s="1"/>
      <c r="M532" s="1"/>
      <c r="N532" s="1"/>
    </row>
    <row r="533" spans="1:14" ht="15.6">
      <c r="A533" s="1"/>
      <c r="B533" s="62" t="s">
        <v>72</v>
      </c>
      <c r="C533" s="24" t="s">
        <v>103</v>
      </c>
      <c r="D533" s="21"/>
      <c r="E533" s="21"/>
      <c r="F533" s="21"/>
      <c r="G533" s="21"/>
      <c r="H533" s="22" t="str">
        <f t="shared" si="36"/>
        <v/>
      </c>
      <c r="I533" s="18"/>
      <c r="J533" s="12"/>
      <c r="K533" s="1"/>
      <c r="L533" s="1"/>
      <c r="M533" s="1"/>
      <c r="N533" s="1"/>
    </row>
    <row r="534" spans="1:14" ht="15.6">
      <c r="A534" s="1"/>
      <c r="B534" s="78"/>
      <c r="C534" s="24" t="s">
        <v>127</v>
      </c>
      <c r="D534" s="21">
        <v>6</v>
      </c>
      <c r="E534" s="21">
        <v>4</v>
      </c>
      <c r="F534" s="21"/>
      <c r="G534" s="21">
        <v>7</v>
      </c>
      <c r="H534" s="22">
        <f t="shared" si="36"/>
        <v>168</v>
      </c>
      <c r="I534" s="18"/>
      <c r="J534" s="12"/>
      <c r="K534" s="1"/>
      <c r="L534" s="1"/>
      <c r="M534" s="1"/>
      <c r="N534" s="1"/>
    </row>
    <row r="535" spans="1:14" ht="15.6">
      <c r="A535" s="1"/>
      <c r="B535" s="78"/>
      <c r="C535" s="24" t="s">
        <v>128</v>
      </c>
      <c r="D535" s="21">
        <v>4</v>
      </c>
      <c r="E535" s="21">
        <v>4</v>
      </c>
      <c r="F535" s="21"/>
      <c r="G535" s="21">
        <v>8</v>
      </c>
      <c r="H535" s="22">
        <f t="shared" si="36"/>
        <v>128</v>
      </c>
      <c r="I535" s="18"/>
      <c r="J535" s="12"/>
      <c r="K535" s="1"/>
      <c r="L535" s="1"/>
      <c r="M535" s="1"/>
      <c r="N535" s="1"/>
    </row>
    <row r="536" spans="1:14" ht="15.6">
      <c r="A536" s="1"/>
      <c r="B536" s="78"/>
      <c r="C536" s="24" t="s">
        <v>129</v>
      </c>
      <c r="D536" s="21">
        <v>24</v>
      </c>
      <c r="E536" s="21">
        <v>4</v>
      </c>
      <c r="F536" s="21"/>
      <c r="G536" s="21">
        <v>4</v>
      </c>
      <c r="H536" s="22">
        <f t="shared" si="36"/>
        <v>384</v>
      </c>
      <c r="I536" s="18"/>
      <c r="J536" s="12"/>
      <c r="K536" s="1"/>
      <c r="L536" s="1"/>
      <c r="M536" s="1"/>
      <c r="N536" s="1"/>
    </row>
    <row r="537" spans="1:14" ht="15.6">
      <c r="A537" s="1"/>
      <c r="B537" s="78"/>
      <c r="C537" s="24" t="s">
        <v>130</v>
      </c>
      <c r="D537" s="21">
        <v>4</v>
      </c>
      <c r="E537" s="21">
        <v>3</v>
      </c>
      <c r="F537" s="21"/>
      <c r="G537" s="21">
        <v>2</v>
      </c>
      <c r="H537" s="22">
        <f t="shared" si="36"/>
        <v>24</v>
      </c>
      <c r="I537" s="18"/>
      <c r="J537" s="12"/>
      <c r="K537" s="1"/>
      <c r="L537" s="1"/>
      <c r="M537" s="1"/>
      <c r="N537" s="1"/>
    </row>
    <row r="538" spans="1:14" ht="15.6">
      <c r="A538" s="1"/>
      <c r="B538" s="78"/>
      <c r="C538" s="24" t="s">
        <v>52</v>
      </c>
      <c r="D538" s="21">
        <v>6</v>
      </c>
      <c r="E538" s="21">
        <v>25</v>
      </c>
      <c r="F538" s="21"/>
      <c r="G538" s="21">
        <v>3</v>
      </c>
      <c r="H538" s="22">
        <f t="shared" si="36"/>
        <v>450</v>
      </c>
      <c r="I538" s="18"/>
      <c r="J538" s="12"/>
      <c r="K538" s="1"/>
      <c r="L538" s="1"/>
      <c r="M538" s="1"/>
      <c r="N538" s="1"/>
    </row>
    <row r="539" spans="1:14" ht="15.6">
      <c r="A539" s="1"/>
      <c r="B539" s="78"/>
      <c r="C539" s="24" t="s">
        <v>54</v>
      </c>
      <c r="D539" s="21">
        <v>6</v>
      </c>
      <c r="E539" s="21">
        <v>16</v>
      </c>
      <c r="F539" s="21"/>
      <c r="G539" s="21">
        <v>3</v>
      </c>
      <c r="H539" s="22">
        <f t="shared" si="36"/>
        <v>288</v>
      </c>
      <c r="I539" s="18"/>
      <c r="J539" s="12"/>
      <c r="K539" s="1"/>
      <c r="L539" s="1"/>
      <c r="M539" s="1"/>
      <c r="N539" s="1"/>
    </row>
    <row r="540" spans="1:14" ht="15.6">
      <c r="A540" s="1"/>
      <c r="B540" s="78"/>
      <c r="C540" s="24" t="s">
        <v>62</v>
      </c>
      <c r="D540" s="21">
        <v>2</v>
      </c>
      <c r="E540" s="21">
        <v>42</v>
      </c>
      <c r="F540" s="21"/>
      <c r="G540" s="21">
        <v>3</v>
      </c>
      <c r="H540" s="22">
        <f t="shared" si="36"/>
        <v>252</v>
      </c>
      <c r="I540" s="18"/>
      <c r="J540" s="12"/>
      <c r="K540" s="1"/>
      <c r="L540" s="1"/>
      <c r="M540" s="1"/>
      <c r="N540" s="1"/>
    </row>
    <row r="541" spans="1:14" ht="15.6">
      <c r="A541" s="1"/>
      <c r="B541" s="78"/>
      <c r="C541" s="24" t="s">
        <v>131</v>
      </c>
      <c r="D541" s="21">
        <v>2</v>
      </c>
      <c r="E541" s="21">
        <v>10</v>
      </c>
      <c r="F541" s="21"/>
      <c r="G541" s="21">
        <v>3</v>
      </c>
      <c r="H541" s="22">
        <f t="shared" si="36"/>
        <v>60</v>
      </c>
      <c r="I541" s="18"/>
      <c r="J541" s="12"/>
      <c r="K541" s="1"/>
      <c r="L541" s="1"/>
      <c r="M541" s="1"/>
      <c r="N541" s="1"/>
    </row>
    <row r="542" spans="1:14" ht="15.6">
      <c r="A542" s="1"/>
      <c r="B542" s="78"/>
      <c r="C542" s="24"/>
      <c r="D542" s="21"/>
      <c r="E542" s="21"/>
      <c r="F542" s="21"/>
      <c r="G542" s="21"/>
      <c r="H542" s="22" t="str">
        <f t="shared" si="36"/>
        <v/>
      </c>
      <c r="I542" s="18"/>
      <c r="J542" s="12"/>
      <c r="K542" s="1"/>
      <c r="L542" s="1"/>
      <c r="M542" s="1"/>
      <c r="N542" s="1"/>
    </row>
    <row r="543" spans="1:14" ht="15.6">
      <c r="A543" s="1"/>
      <c r="B543" s="62" t="s">
        <v>74</v>
      </c>
      <c r="C543" s="24" t="s">
        <v>105</v>
      </c>
      <c r="D543" s="21"/>
      <c r="E543" s="21"/>
      <c r="F543" s="21"/>
      <c r="G543" s="21"/>
      <c r="H543" s="22" t="str">
        <f t="shared" si="36"/>
        <v/>
      </c>
      <c r="I543" s="18"/>
      <c r="J543" s="12"/>
      <c r="K543" s="1"/>
      <c r="L543" s="1"/>
      <c r="M543" s="1"/>
      <c r="N543" s="1"/>
    </row>
    <row r="544" spans="1:14" ht="15.6">
      <c r="A544" s="1"/>
      <c r="B544" s="78"/>
      <c r="C544" s="24" t="s">
        <v>127</v>
      </c>
      <c r="D544" s="21">
        <v>6</v>
      </c>
      <c r="E544" s="21">
        <v>4</v>
      </c>
      <c r="F544" s="21"/>
      <c r="G544" s="21">
        <v>7</v>
      </c>
      <c r="H544" s="22">
        <f t="shared" si="36"/>
        <v>168</v>
      </c>
      <c r="I544" s="18"/>
      <c r="J544" s="12"/>
      <c r="K544" s="1"/>
      <c r="L544" s="1"/>
      <c r="M544" s="1"/>
      <c r="N544" s="1"/>
    </row>
    <row r="545" spans="1:14" ht="15.6">
      <c r="A545" s="1"/>
      <c r="B545" s="78"/>
      <c r="C545" s="24" t="s">
        <v>129</v>
      </c>
      <c r="D545" s="21">
        <v>18</v>
      </c>
      <c r="E545" s="21">
        <v>4</v>
      </c>
      <c r="F545" s="21"/>
      <c r="G545" s="21">
        <v>4</v>
      </c>
      <c r="H545" s="22">
        <f t="shared" si="36"/>
        <v>288</v>
      </c>
      <c r="I545" s="18"/>
      <c r="J545" s="12" t="s">
        <v>51</v>
      </c>
      <c r="K545" s="1"/>
      <c r="L545" s="1"/>
      <c r="M545" s="1"/>
      <c r="N545" s="1"/>
    </row>
    <row r="546" spans="1:14" ht="15.6">
      <c r="A546" s="1"/>
      <c r="B546" s="78"/>
      <c r="C546" s="24" t="s">
        <v>130</v>
      </c>
      <c r="D546" s="21">
        <v>12</v>
      </c>
      <c r="E546" s="21">
        <v>3</v>
      </c>
      <c r="F546" s="21"/>
      <c r="G546" s="21">
        <v>2</v>
      </c>
      <c r="H546" s="22">
        <f t="shared" si="36"/>
        <v>72</v>
      </c>
      <c r="I546" s="18"/>
      <c r="J546" s="12" t="s">
        <v>53</v>
      </c>
      <c r="K546" s="1"/>
      <c r="L546" s="1"/>
      <c r="M546" s="1"/>
      <c r="N546" s="1"/>
    </row>
    <row r="547" spans="1:14" ht="15.6">
      <c r="A547" s="1"/>
      <c r="B547" s="78"/>
      <c r="C547" s="24" t="s">
        <v>52</v>
      </c>
      <c r="D547" s="21">
        <v>6</v>
      </c>
      <c r="E547" s="21">
        <v>25</v>
      </c>
      <c r="F547" s="21"/>
      <c r="G547" s="21">
        <v>3</v>
      </c>
      <c r="H547" s="22">
        <f t="shared" si="36"/>
        <v>450</v>
      </c>
      <c r="I547" s="18"/>
      <c r="J547" s="12"/>
      <c r="K547" s="1"/>
      <c r="L547" s="1"/>
      <c r="M547" s="1"/>
      <c r="N547" s="1"/>
    </row>
    <row r="548" spans="1:14" ht="15.6">
      <c r="A548" s="1"/>
      <c r="B548" s="78"/>
      <c r="C548" s="24" t="s">
        <v>54</v>
      </c>
      <c r="D548" s="21">
        <v>6</v>
      </c>
      <c r="E548" s="21">
        <v>16</v>
      </c>
      <c r="F548" s="21"/>
      <c r="G548" s="21">
        <v>3</v>
      </c>
      <c r="H548" s="22">
        <f t="shared" si="36"/>
        <v>288</v>
      </c>
      <c r="I548" s="18"/>
      <c r="J548" s="12"/>
      <c r="K548" s="1"/>
      <c r="L548" s="1"/>
      <c r="M548" s="1"/>
      <c r="N548" s="1"/>
    </row>
    <row r="549" spans="1:14" ht="15.6">
      <c r="A549" s="1"/>
      <c r="B549" s="78"/>
      <c r="C549" s="24" t="s">
        <v>62</v>
      </c>
      <c r="D549" s="21">
        <v>2</v>
      </c>
      <c r="E549" s="21">
        <v>78</v>
      </c>
      <c r="F549" s="21"/>
      <c r="G549" s="21">
        <v>3</v>
      </c>
      <c r="H549" s="22">
        <f t="shared" si="36"/>
        <v>468</v>
      </c>
      <c r="I549" s="18"/>
      <c r="J549" s="12"/>
      <c r="K549" s="1"/>
      <c r="L549" s="1"/>
      <c r="M549" s="1"/>
      <c r="N549" s="1"/>
    </row>
    <row r="550" spans="1:14" ht="15.6">
      <c r="A550" s="1"/>
      <c r="B550" s="78"/>
      <c r="C550" s="64"/>
      <c r="D550" s="21"/>
      <c r="E550" s="21"/>
      <c r="F550" s="21"/>
      <c r="G550" s="21"/>
      <c r="H550" s="22"/>
      <c r="I550" s="18"/>
      <c r="J550" s="12"/>
      <c r="K550" s="1"/>
      <c r="L550" s="1"/>
      <c r="M550" s="1"/>
      <c r="N550" s="1"/>
    </row>
    <row r="551" spans="1:14" ht="15.6">
      <c r="A551" s="1"/>
      <c r="B551" s="62" t="s">
        <v>76</v>
      </c>
      <c r="C551" s="24" t="s">
        <v>132</v>
      </c>
      <c r="D551" s="21"/>
      <c r="E551" s="21"/>
      <c r="F551" s="21"/>
      <c r="G551" s="21"/>
      <c r="H551" s="22" t="str">
        <f t="shared" ref="H551:H553" si="37">IF(PRODUCT(D551,E551,F551,G551,I551)=0,"",PRODUCT(D551,E551,F551,G551,I551))</f>
        <v/>
      </c>
      <c r="I551" s="18"/>
      <c r="J551" s="12"/>
      <c r="K551" s="1"/>
      <c r="L551" s="1"/>
      <c r="M551" s="1"/>
      <c r="N551" s="1"/>
    </row>
    <row r="552" spans="1:14" ht="15.6">
      <c r="A552" s="1"/>
      <c r="B552" s="78"/>
      <c r="C552" s="24" t="s">
        <v>103</v>
      </c>
      <c r="D552" s="21">
        <v>6</v>
      </c>
      <c r="E552" s="21">
        <v>4</v>
      </c>
      <c r="F552" s="21"/>
      <c r="G552" s="21">
        <v>4</v>
      </c>
      <c r="H552" s="22">
        <f t="shared" si="37"/>
        <v>96</v>
      </c>
      <c r="I552" s="18"/>
      <c r="J552" s="12"/>
      <c r="K552" s="1"/>
      <c r="L552" s="1"/>
      <c r="M552" s="1"/>
      <c r="N552" s="1"/>
    </row>
    <row r="553" spans="1:14" ht="15.6">
      <c r="A553" s="1"/>
      <c r="B553" s="78"/>
      <c r="C553" s="24" t="s">
        <v>105</v>
      </c>
      <c r="D553" s="21">
        <v>6</v>
      </c>
      <c r="E553" s="21">
        <v>4</v>
      </c>
      <c r="F553" s="21"/>
      <c r="G553" s="21">
        <v>4</v>
      </c>
      <c r="H553" s="22">
        <f t="shared" si="37"/>
        <v>96</v>
      </c>
      <c r="I553" s="18"/>
      <c r="J553" s="12"/>
      <c r="K553" s="1"/>
      <c r="L553" s="1"/>
      <c r="M553" s="1"/>
      <c r="N553" s="1"/>
    </row>
    <row r="554" spans="1:14" ht="15.6">
      <c r="A554" s="1"/>
      <c r="B554" s="78"/>
      <c r="C554" s="64"/>
      <c r="D554" s="21"/>
      <c r="E554" s="21"/>
      <c r="F554" s="21"/>
      <c r="G554" s="21"/>
      <c r="H554" s="22"/>
      <c r="I554" s="18"/>
      <c r="J554" s="12"/>
      <c r="K554" s="1"/>
      <c r="L554" s="1"/>
      <c r="M554" s="1"/>
      <c r="N554" s="1"/>
    </row>
    <row r="555" spans="1:14" ht="15.6">
      <c r="A555" s="1"/>
      <c r="B555" s="62" t="s">
        <v>78</v>
      </c>
      <c r="C555" s="24" t="s">
        <v>133</v>
      </c>
      <c r="D555" s="21"/>
      <c r="E555" s="21"/>
      <c r="F555" s="21"/>
      <c r="G555" s="21"/>
      <c r="H555" s="22" t="str">
        <f t="shared" ref="H555:H559" si="38">IF(PRODUCT(D555,E555,F555,G555,I555)=0,"",PRODUCT(D555,E555,F555,G555,I555))</f>
        <v/>
      </c>
      <c r="I555" s="18"/>
      <c r="J555" s="1"/>
      <c r="K555" s="1"/>
      <c r="L555" s="1"/>
      <c r="M555" s="1"/>
      <c r="N555" s="1"/>
    </row>
    <row r="556" spans="1:14" ht="15.6">
      <c r="A556" s="1"/>
      <c r="B556" s="78"/>
      <c r="C556" s="24" t="s">
        <v>134</v>
      </c>
      <c r="D556" s="21">
        <v>-12</v>
      </c>
      <c r="E556" s="21">
        <v>4</v>
      </c>
      <c r="F556" s="21"/>
      <c r="G556" s="21">
        <v>3</v>
      </c>
      <c r="H556" s="22">
        <f t="shared" si="38"/>
        <v>-144</v>
      </c>
      <c r="I556" s="18"/>
      <c r="J556" s="1"/>
      <c r="K556" s="1"/>
      <c r="L556" s="1"/>
      <c r="M556" s="1"/>
      <c r="N556" s="1"/>
    </row>
    <row r="557" spans="1:14" ht="15.6">
      <c r="A557" s="1"/>
      <c r="B557" s="78"/>
      <c r="C557" s="24" t="s">
        <v>135</v>
      </c>
      <c r="D557" s="21">
        <v>-4</v>
      </c>
      <c r="E557" s="21">
        <v>4</v>
      </c>
      <c r="F557" s="21"/>
      <c r="G557" s="21">
        <v>3</v>
      </c>
      <c r="H557" s="22">
        <f t="shared" si="38"/>
        <v>-48</v>
      </c>
      <c r="I557" s="18"/>
      <c r="J557" s="1"/>
      <c r="K557" s="1"/>
      <c r="L557" s="1"/>
      <c r="M557" s="1"/>
      <c r="N557" s="1"/>
    </row>
    <row r="558" spans="1:14" ht="15.6">
      <c r="A558" s="1"/>
      <c r="B558" s="47"/>
      <c r="C558" s="63"/>
      <c r="D558" s="21"/>
      <c r="E558" s="21"/>
      <c r="F558" s="21"/>
      <c r="G558" s="21"/>
      <c r="H558" s="22" t="str">
        <f t="shared" si="38"/>
        <v/>
      </c>
      <c r="I558" s="18"/>
      <c r="J558" s="1"/>
      <c r="K558" s="1"/>
      <c r="L558" s="1"/>
      <c r="M558" s="1"/>
      <c r="N558" s="1"/>
    </row>
    <row r="559" spans="1:14" ht="15.6">
      <c r="A559" s="1"/>
      <c r="B559" s="47"/>
      <c r="C559" s="63"/>
      <c r="D559" s="15"/>
      <c r="E559" s="15"/>
      <c r="F559" s="15"/>
      <c r="G559" s="15"/>
      <c r="H559" s="17" t="str">
        <f t="shared" si="38"/>
        <v/>
      </c>
      <c r="I559" s="18"/>
      <c r="J559" s="1"/>
      <c r="K559" s="1"/>
      <c r="L559" s="1"/>
      <c r="M559" s="1"/>
      <c r="N559" s="1"/>
    </row>
    <row r="560" spans="1:14" ht="15.6">
      <c r="A560" s="1"/>
      <c r="B560" s="25"/>
      <c r="C560" s="65"/>
      <c r="D560" s="65"/>
      <c r="E560" s="27"/>
      <c r="F560" s="351" t="s">
        <v>68</v>
      </c>
      <c r="G560" s="325"/>
      <c r="H560" s="66">
        <f>IF(SUM(H532:H559)=0,"",SUM(H532:H559))</f>
        <v>3488</v>
      </c>
      <c r="I560" s="67" t="str">
        <f>IF(I531="1%steel","cft",IF(I531="1.5%steel","cft",IF(I531="2%steel","cft",I531)))</f>
        <v>sft</v>
      </c>
      <c r="J560" s="1"/>
      <c r="K560" s="1"/>
      <c r="L560" s="1"/>
      <c r="M560" s="1"/>
      <c r="N560" s="1"/>
    </row>
    <row r="561" spans="1:14" ht="15.6">
      <c r="A561" s="1"/>
      <c r="B561" s="1"/>
      <c r="C561" s="1"/>
      <c r="D561" s="1"/>
      <c r="E561" s="1"/>
      <c r="F561" s="352" t="s">
        <v>69</v>
      </c>
      <c r="G561" s="350"/>
      <c r="H561" s="68">
        <v>0</v>
      </c>
      <c r="I561" s="69" t="str">
        <f>I560</f>
        <v>sft</v>
      </c>
      <c r="J561" s="1"/>
      <c r="K561" s="1"/>
      <c r="L561" s="1"/>
      <c r="M561" s="1"/>
      <c r="N561" s="1"/>
    </row>
    <row r="562" spans="1:14" ht="15.6">
      <c r="A562" s="1"/>
      <c r="B562" s="1"/>
      <c r="C562" s="1"/>
      <c r="D562" s="1"/>
      <c r="E562" s="1"/>
      <c r="F562" s="351" t="s">
        <v>70</v>
      </c>
      <c r="G562" s="325"/>
      <c r="H562" s="70">
        <f>H561+H560</f>
        <v>3488</v>
      </c>
      <c r="I562" s="67" t="str">
        <f>I560</f>
        <v>sft</v>
      </c>
      <c r="J562" s="1"/>
      <c r="K562" s="1"/>
      <c r="L562" s="1"/>
      <c r="M562" s="1"/>
      <c r="N562" s="1"/>
    </row>
    <row r="563" spans="1:14" ht="15.6">
      <c r="A563" s="1"/>
      <c r="B563" s="1"/>
      <c r="C563" s="1"/>
      <c r="D563" s="1"/>
      <c r="E563" s="1"/>
      <c r="F563" s="1"/>
      <c r="G563" s="1"/>
      <c r="H563" s="79"/>
      <c r="I563" s="1"/>
      <c r="J563" s="1"/>
      <c r="K563" s="1"/>
      <c r="L563" s="1"/>
      <c r="M563" s="1"/>
      <c r="N563" s="1"/>
    </row>
    <row r="564" spans="1:14" ht="15.6">
      <c r="A564" s="1"/>
      <c r="B564" s="1"/>
      <c r="C564" s="1"/>
      <c r="D564" s="1"/>
      <c r="E564" s="1"/>
      <c r="F564" s="1"/>
      <c r="G564" s="1"/>
      <c r="H564" s="1"/>
      <c r="I564" s="1"/>
      <c r="J564" s="1"/>
      <c r="K564" s="1"/>
      <c r="L564" s="1"/>
      <c r="M564" s="1"/>
      <c r="N564" s="1"/>
    </row>
    <row r="565" spans="1:14" ht="24" customHeight="1">
      <c r="A565" s="1"/>
      <c r="B565" s="51" t="s">
        <v>126</v>
      </c>
      <c r="C565" s="8" t="s">
        <v>34</v>
      </c>
      <c r="D565" s="52"/>
      <c r="E565" s="52"/>
      <c r="F565" s="52"/>
      <c r="G565" s="10"/>
      <c r="H565" s="52"/>
      <c r="I565" s="11" t="s">
        <v>41</v>
      </c>
      <c r="J565" s="12" t="s">
        <v>49</v>
      </c>
      <c r="K565" s="1"/>
      <c r="L565" s="1"/>
      <c r="M565" s="1"/>
      <c r="N565" s="1"/>
    </row>
    <row r="566" spans="1:14" ht="140.4">
      <c r="A566" s="1"/>
      <c r="B566" s="62">
        <f>B532+1</f>
        <v>8</v>
      </c>
      <c r="C566" s="14" t="str">
        <f>'03-B.O.Q CIVIL WORK'!D65</f>
        <v>WHITE BOARD
Providing, supplying, and fixing a whiteboard of size 4 ft × 8 ft, comprising a 1 mm-thick white laminated sheet bonded with approved adhesive over 6 mm thick PVC foam board, framed with ½" × 1" L-section steel pipe of 18 gauge. The board shall be securely fixed to the wall using 4 Nos. anchor bolts with washers, including all necessary accessories, alignment, and proper installation, excluding cost of red oxide primer and painting, complete in all respects as per specifications and the Engineer’s instructions.</v>
      </c>
      <c r="D566" s="15"/>
      <c r="E566" s="15"/>
      <c r="F566" s="63"/>
      <c r="G566" s="15"/>
      <c r="H566" s="17" t="str">
        <f t="shared" ref="H566:H574" si="39">IF(PRODUCT(D566,E566,F566,G566,I566)=0,"",PRODUCT(D566,E566,F566,G566,I566))</f>
        <v/>
      </c>
      <c r="I566" s="18"/>
      <c r="J566" s="12" t="s">
        <v>50</v>
      </c>
      <c r="K566" s="1"/>
      <c r="L566" s="1"/>
      <c r="M566" s="1"/>
      <c r="N566" s="1"/>
    </row>
    <row r="567" spans="1:14" ht="15.6">
      <c r="A567" s="1"/>
      <c r="B567" s="62" t="s">
        <v>72</v>
      </c>
      <c r="C567" s="24" t="s">
        <v>103</v>
      </c>
      <c r="D567" s="15"/>
      <c r="E567" s="15"/>
      <c r="F567" s="21"/>
      <c r="G567" s="21"/>
      <c r="H567" s="17" t="str">
        <f t="shared" si="39"/>
        <v/>
      </c>
      <c r="I567" s="18"/>
      <c r="J567" s="12"/>
      <c r="K567" s="1"/>
      <c r="L567" s="1"/>
      <c r="M567" s="1"/>
      <c r="N567" s="1"/>
    </row>
    <row r="568" spans="1:14" ht="15.6">
      <c r="A568" s="1"/>
      <c r="B568" s="78"/>
      <c r="C568" s="24" t="s">
        <v>136</v>
      </c>
      <c r="D568" s="21">
        <v>3</v>
      </c>
      <c r="E568" s="21"/>
      <c r="F568" s="21"/>
      <c r="G568" s="21"/>
      <c r="H568" s="22">
        <f t="shared" si="39"/>
        <v>3</v>
      </c>
      <c r="I568" s="18"/>
      <c r="J568" s="12"/>
      <c r="K568" s="1"/>
      <c r="L568" s="1"/>
      <c r="M568" s="1"/>
      <c r="N568" s="1"/>
    </row>
    <row r="569" spans="1:14" ht="15.6">
      <c r="A569" s="1"/>
      <c r="B569" s="78"/>
      <c r="C569" s="64"/>
      <c r="D569" s="21"/>
      <c r="E569" s="21"/>
      <c r="F569" s="21"/>
      <c r="G569" s="21"/>
      <c r="H569" s="22" t="str">
        <f t="shared" si="39"/>
        <v/>
      </c>
      <c r="I569" s="18"/>
      <c r="J569" s="12"/>
      <c r="K569" s="1"/>
      <c r="L569" s="1"/>
      <c r="M569" s="1"/>
      <c r="N569" s="1"/>
    </row>
    <row r="570" spans="1:14" ht="15.6">
      <c r="A570" s="1"/>
      <c r="B570" s="62" t="s">
        <v>74</v>
      </c>
      <c r="C570" s="24" t="s">
        <v>105</v>
      </c>
      <c r="D570" s="21"/>
      <c r="E570" s="21"/>
      <c r="F570" s="21"/>
      <c r="G570" s="21"/>
      <c r="H570" s="22" t="str">
        <f t="shared" si="39"/>
        <v/>
      </c>
      <c r="I570" s="18"/>
      <c r="J570" s="12" t="s">
        <v>51</v>
      </c>
      <c r="K570" s="1"/>
      <c r="L570" s="1"/>
      <c r="M570" s="1"/>
      <c r="N570" s="1"/>
    </row>
    <row r="571" spans="1:14" ht="15.6">
      <c r="A571" s="1"/>
      <c r="B571" s="78"/>
      <c r="C571" s="24" t="s">
        <v>137</v>
      </c>
      <c r="D571" s="21">
        <v>3</v>
      </c>
      <c r="E571" s="21"/>
      <c r="F571" s="21"/>
      <c r="G571" s="21"/>
      <c r="H571" s="22">
        <f t="shared" si="39"/>
        <v>3</v>
      </c>
      <c r="I571" s="18"/>
      <c r="J571" s="12" t="s">
        <v>53</v>
      </c>
      <c r="K571" s="1"/>
      <c r="L571" s="1"/>
      <c r="M571" s="1"/>
      <c r="N571" s="1"/>
    </row>
    <row r="572" spans="1:14" ht="15.6">
      <c r="A572" s="1"/>
      <c r="B572" s="47"/>
      <c r="C572" s="64"/>
      <c r="D572" s="21"/>
      <c r="E572" s="21"/>
      <c r="F572" s="21"/>
      <c r="G572" s="21"/>
      <c r="H572" s="22" t="str">
        <f t="shared" si="39"/>
        <v/>
      </c>
      <c r="I572" s="18"/>
      <c r="J572" s="12" t="s">
        <v>55</v>
      </c>
      <c r="K572" s="1"/>
      <c r="L572" s="1"/>
      <c r="M572" s="1"/>
      <c r="N572" s="1"/>
    </row>
    <row r="573" spans="1:14" ht="15.6">
      <c r="A573" s="1"/>
      <c r="B573" s="47"/>
      <c r="C573" s="63"/>
      <c r="D573" s="21"/>
      <c r="E573" s="21"/>
      <c r="F573" s="21"/>
      <c r="G573" s="21"/>
      <c r="H573" s="17" t="str">
        <f t="shared" si="39"/>
        <v/>
      </c>
      <c r="I573" s="18"/>
      <c r="J573" s="1"/>
      <c r="K573" s="1"/>
      <c r="L573" s="1"/>
      <c r="M573" s="1"/>
      <c r="N573" s="1"/>
    </row>
    <row r="574" spans="1:14" ht="15.6">
      <c r="A574" s="1"/>
      <c r="B574" s="47"/>
      <c r="C574" s="63"/>
      <c r="D574" s="21"/>
      <c r="E574" s="21"/>
      <c r="F574" s="21"/>
      <c r="G574" s="21"/>
      <c r="H574" s="17" t="str">
        <f t="shared" si="39"/>
        <v/>
      </c>
      <c r="I574" s="18"/>
      <c r="J574" s="1"/>
      <c r="K574" s="1"/>
      <c r="L574" s="1"/>
      <c r="M574" s="1"/>
      <c r="N574" s="1"/>
    </row>
    <row r="575" spans="1:14" ht="15.6">
      <c r="A575" s="1"/>
      <c r="B575" s="25"/>
      <c r="C575" s="65"/>
      <c r="D575" s="80"/>
      <c r="E575" s="81"/>
      <c r="F575" s="351" t="s">
        <v>68</v>
      </c>
      <c r="G575" s="325"/>
      <c r="H575" s="66">
        <f>IF(SUM(H566:H574)=0,"",SUM(H566:H574))</f>
        <v>6</v>
      </c>
      <c r="I575" s="67" t="str">
        <f>IF(I565="1%steel","cft",IF(I565="1.5%steel","cft",IF(I565="2%steel","cft",I565)))</f>
        <v>No</v>
      </c>
      <c r="J575" s="1"/>
      <c r="K575" s="1"/>
      <c r="L575" s="1"/>
      <c r="M575" s="1"/>
      <c r="N575" s="1"/>
    </row>
    <row r="576" spans="1:14" ht="15.6">
      <c r="A576" s="1"/>
      <c r="B576" s="1"/>
      <c r="C576" s="1"/>
      <c r="D576" s="79"/>
      <c r="E576" s="79"/>
      <c r="F576" s="352" t="s">
        <v>69</v>
      </c>
      <c r="G576" s="350"/>
      <c r="H576" s="68">
        <v>0</v>
      </c>
      <c r="I576" s="69" t="str">
        <f>I575</f>
        <v>No</v>
      </c>
      <c r="J576" s="1"/>
      <c r="K576" s="1"/>
      <c r="L576" s="1"/>
      <c r="M576" s="1"/>
      <c r="N576" s="1"/>
    </row>
    <row r="577" spans="1:14" ht="15.6">
      <c r="A577" s="1"/>
      <c r="B577" s="1"/>
      <c r="C577" s="1"/>
      <c r="D577" s="79"/>
      <c r="E577" s="79"/>
      <c r="F577" s="351" t="s">
        <v>70</v>
      </c>
      <c r="G577" s="325"/>
      <c r="H577" s="70">
        <f>H576+H575</f>
        <v>6</v>
      </c>
      <c r="I577" s="67" t="str">
        <f>I575</f>
        <v>No</v>
      </c>
      <c r="J577" s="1"/>
      <c r="K577" s="1"/>
      <c r="L577" s="1"/>
      <c r="M577" s="1"/>
      <c r="N577" s="1"/>
    </row>
    <row r="578" spans="1:14" ht="15.6">
      <c r="A578" s="1"/>
      <c r="B578" s="1"/>
      <c r="C578" s="1"/>
      <c r="D578" s="1"/>
      <c r="E578" s="1"/>
      <c r="F578" s="1"/>
      <c r="G578" s="1"/>
      <c r="H578" s="1"/>
      <c r="I578" s="1"/>
      <c r="J578" s="1"/>
      <c r="K578" s="1"/>
      <c r="L578" s="1"/>
      <c r="M578" s="1"/>
      <c r="N578" s="1"/>
    </row>
    <row r="579" spans="1:14" ht="15.6">
      <c r="A579" s="1"/>
      <c r="B579" s="1"/>
      <c r="C579" s="1"/>
      <c r="D579" s="1"/>
      <c r="E579" s="1"/>
      <c r="F579" s="1"/>
      <c r="G579" s="1"/>
      <c r="H579" s="1"/>
      <c r="I579" s="1"/>
      <c r="J579" s="1"/>
      <c r="K579" s="1"/>
      <c r="L579" s="1"/>
      <c r="M579" s="1"/>
      <c r="N579" s="1"/>
    </row>
    <row r="580" spans="1:14" ht="24" customHeight="1">
      <c r="A580" s="1"/>
      <c r="B580" s="51" t="s">
        <v>138</v>
      </c>
      <c r="C580" s="8" t="s">
        <v>35</v>
      </c>
      <c r="D580" s="52"/>
      <c r="E580" s="52"/>
      <c r="F580" s="52"/>
      <c r="G580" s="10"/>
      <c r="H580" s="52"/>
      <c r="I580" s="11" t="s">
        <v>48</v>
      </c>
      <c r="J580" s="12" t="s">
        <v>49</v>
      </c>
      <c r="K580" s="1"/>
      <c r="L580" s="1"/>
      <c r="M580" s="1"/>
      <c r="N580" s="1"/>
    </row>
    <row r="581" spans="1:14" ht="124.8">
      <c r="A581" s="1"/>
      <c r="B581" s="62">
        <f>B566+1</f>
        <v>9</v>
      </c>
      <c r="C581" s="14" t="str">
        <f>'03-B.O.Q CIVIL WORK'!D68</f>
        <v>STEEL DOOR
Providing, fabricating, and fixing steel door comprising frame made from 1" × 2" steel pipe of 16 gauge, including square pipe at lock rail and horizontal/vertical members above and below lock rail, clad with 18 SWG pressed steel sheet, complete with all necessary ironmongery (hinges, handles, lock, tower bolt, etc.), including welding, fixing, and finishing, excluding cost of red oxide primer and paint, complete in all respects as per specifications and Engineer’s instructions.</v>
      </c>
      <c r="D581" s="15"/>
      <c r="E581" s="15"/>
      <c r="F581" s="63"/>
      <c r="G581" s="15"/>
      <c r="H581" s="17" t="str">
        <f t="shared" ref="H581:H595" si="40">IF(PRODUCT(D581,E581,F581,G581,I581)=0,"",PRODUCT(D581,E581,F581,G581,I581))</f>
        <v/>
      </c>
      <c r="I581" s="18"/>
      <c r="J581" s="12" t="s">
        <v>50</v>
      </c>
      <c r="K581" s="1"/>
      <c r="L581" s="1"/>
      <c r="M581" s="1"/>
      <c r="N581" s="1"/>
    </row>
    <row r="582" spans="1:14" ht="15.6">
      <c r="A582" s="1"/>
      <c r="B582" s="62" t="s">
        <v>72</v>
      </c>
      <c r="C582" s="24" t="s">
        <v>103</v>
      </c>
      <c r="D582" s="15"/>
      <c r="E582" s="15"/>
      <c r="F582" s="15"/>
      <c r="G582" s="15"/>
      <c r="H582" s="22" t="str">
        <f t="shared" si="40"/>
        <v/>
      </c>
      <c r="I582" s="18"/>
      <c r="J582" s="12" t="s">
        <v>51</v>
      </c>
      <c r="K582" s="1"/>
      <c r="L582" s="1"/>
      <c r="M582" s="1"/>
      <c r="N582" s="1"/>
    </row>
    <row r="583" spans="1:14" ht="15.6">
      <c r="A583" s="1"/>
      <c r="B583" s="78"/>
      <c r="C583" s="24" t="s">
        <v>113</v>
      </c>
      <c r="D583" s="21">
        <v>3</v>
      </c>
      <c r="E583" s="21">
        <v>4</v>
      </c>
      <c r="F583" s="21"/>
      <c r="G583" s="71">
        <v>7</v>
      </c>
      <c r="H583" s="22">
        <f t="shared" si="40"/>
        <v>84</v>
      </c>
      <c r="I583" s="18"/>
      <c r="J583" s="12"/>
      <c r="K583" s="1"/>
      <c r="L583" s="1"/>
      <c r="M583" s="1"/>
      <c r="N583" s="1"/>
    </row>
    <row r="584" spans="1:14" ht="15.6">
      <c r="A584" s="1"/>
      <c r="B584" s="78"/>
      <c r="C584" s="24" t="s">
        <v>113</v>
      </c>
      <c r="D584" s="21">
        <v>2</v>
      </c>
      <c r="E584" s="21">
        <v>4</v>
      </c>
      <c r="F584" s="21"/>
      <c r="G584" s="71">
        <v>8</v>
      </c>
      <c r="H584" s="22">
        <f t="shared" si="40"/>
        <v>64</v>
      </c>
      <c r="I584" s="18"/>
      <c r="J584" s="12"/>
      <c r="K584" s="1"/>
      <c r="L584" s="1"/>
      <c r="M584" s="1"/>
      <c r="N584" s="1"/>
    </row>
    <row r="585" spans="1:14" ht="15.6">
      <c r="A585" s="1"/>
      <c r="B585" s="78"/>
      <c r="C585" s="64"/>
      <c r="D585" s="21"/>
      <c r="E585" s="21"/>
      <c r="F585" s="21"/>
      <c r="G585" s="71"/>
      <c r="H585" s="22" t="str">
        <f t="shared" si="40"/>
        <v/>
      </c>
      <c r="I585" s="18"/>
      <c r="J585" s="12"/>
      <c r="K585" s="1"/>
      <c r="L585" s="1"/>
      <c r="M585" s="1"/>
      <c r="N585" s="1"/>
    </row>
    <row r="586" spans="1:14" ht="15.6">
      <c r="A586" s="1"/>
      <c r="B586" s="62" t="s">
        <v>74</v>
      </c>
      <c r="C586" s="24" t="s">
        <v>105</v>
      </c>
      <c r="D586" s="21"/>
      <c r="E586" s="21"/>
      <c r="F586" s="21"/>
      <c r="G586" s="71"/>
      <c r="H586" s="22" t="str">
        <f t="shared" si="40"/>
        <v/>
      </c>
      <c r="I586" s="18"/>
      <c r="J586" s="12"/>
      <c r="K586" s="1"/>
      <c r="L586" s="1"/>
      <c r="M586" s="1"/>
      <c r="N586" s="1"/>
    </row>
    <row r="587" spans="1:14" ht="15.6">
      <c r="A587" s="1"/>
      <c r="B587" s="78"/>
      <c r="C587" s="24" t="s">
        <v>113</v>
      </c>
      <c r="D587" s="21">
        <v>3</v>
      </c>
      <c r="E587" s="21">
        <v>4</v>
      </c>
      <c r="F587" s="21"/>
      <c r="G587" s="71">
        <v>7</v>
      </c>
      <c r="H587" s="22">
        <f t="shared" si="40"/>
        <v>84</v>
      </c>
      <c r="I587" s="18"/>
      <c r="J587" s="12"/>
      <c r="K587" s="1"/>
      <c r="L587" s="1"/>
      <c r="M587" s="1"/>
      <c r="N587" s="1"/>
    </row>
    <row r="588" spans="1:14" ht="15.6">
      <c r="A588" s="1"/>
      <c r="B588" s="45"/>
      <c r="C588" s="24"/>
      <c r="D588" s="71"/>
      <c r="E588" s="71"/>
      <c r="F588" s="71"/>
      <c r="G588" s="71"/>
      <c r="H588" s="22" t="str">
        <f t="shared" si="40"/>
        <v/>
      </c>
      <c r="I588" s="18"/>
      <c r="J588" s="12"/>
      <c r="K588" s="1"/>
      <c r="L588" s="1"/>
      <c r="M588" s="1"/>
      <c r="N588" s="1"/>
    </row>
    <row r="589" spans="1:14" ht="15.6">
      <c r="A589" s="1"/>
      <c r="B589" s="45"/>
      <c r="C589" s="24"/>
      <c r="D589" s="71"/>
      <c r="E589" s="71"/>
      <c r="F589" s="71"/>
      <c r="G589" s="71"/>
      <c r="H589" s="22" t="str">
        <f t="shared" si="40"/>
        <v/>
      </c>
      <c r="I589" s="18"/>
      <c r="J589" s="12"/>
      <c r="K589" s="1"/>
      <c r="L589" s="1"/>
      <c r="M589" s="1"/>
      <c r="N589" s="1"/>
    </row>
    <row r="590" spans="1:14" ht="15.6">
      <c r="A590" s="1"/>
      <c r="B590" s="45"/>
      <c r="C590" s="24"/>
      <c r="D590" s="71"/>
      <c r="E590" s="71"/>
      <c r="F590" s="71"/>
      <c r="G590" s="71"/>
      <c r="H590" s="22" t="str">
        <f t="shared" si="40"/>
        <v/>
      </c>
      <c r="I590" s="18"/>
      <c r="J590" s="12"/>
      <c r="K590" s="1"/>
      <c r="L590" s="1"/>
      <c r="M590" s="1"/>
      <c r="N590" s="1"/>
    </row>
    <row r="591" spans="1:14" ht="15.6">
      <c r="A591" s="1"/>
      <c r="B591" s="45"/>
      <c r="C591" s="24"/>
      <c r="D591" s="71"/>
      <c r="E591" s="71"/>
      <c r="F591" s="71"/>
      <c r="G591" s="71"/>
      <c r="H591" s="22" t="str">
        <f t="shared" si="40"/>
        <v/>
      </c>
      <c r="I591" s="18"/>
      <c r="J591" s="12"/>
      <c r="K591" s="1"/>
      <c r="L591" s="1"/>
      <c r="M591" s="1"/>
      <c r="N591" s="1"/>
    </row>
    <row r="592" spans="1:14" ht="15.6">
      <c r="A592" s="1"/>
      <c r="B592" s="45"/>
      <c r="C592" s="24"/>
      <c r="D592" s="71"/>
      <c r="E592" s="71"/>
      <c r="F592" s="71"/>
      <c r="G592" s="71"/>
      <c r="H592" s="22" t="str">
        <f t="shared" si="40"/>
        <v/>
      </c>
      <c r="I592" s="18"/>
      <c r="J592" s="12" t="s">
        <v>53</v>
      </c>
      <c r="K592" s="1"/>
      <c r="L592" s="1"/>
      <c r="M592" s="1"/>
      <c r="N592" s="1"/>
    </row>
    <row r="593" spans="1:14" ht="15.6">
      <c r="A593" s="1"/>
      <c r="B593" s="47"/>
      <c r="C593" s="64"/>
      <c r="D593" s="15"/>
      <c r="E593" s="15"/>
      <c r="F593" s="15"/>
      <c r="G593" s="15"/>
      <c r="H593" s="22" t="str">
        <f t="shared" si="40"/>
        <v/>
      </c>
      <c r="I593" s="18"/>
      <c r="J593" s="12" t="s">
        <v>55</v>
      </c>
      <c r="K593" s="1"/>
      <c r="L593" s="1"/>
      <c r="M593" s="1"/>
      <c r="N593" s="1"/>
    </row>
    <row r="594" spans="1:14" ht="15.6">
      <c r="A594" s="1"/>
      <c r="B594" s="47"/>
      <c r="C594" s="63"/>
      <c r="D594" s="15"/>
      <c r="E594" s="15"/>
      <c r="F594" s="15"/>
      <c r="G594" s="15"/>
      <c r="H594" s="22" t="str">
        <f t="shared" si="40"/>
        <v/>
      </c>
      <c r="I594" s="18"/>
      <c r="J594" s="1"/>
      <c r="K594" s="1"/>
      <c r="L594" s="1"/>
      <c r="M594" s="1"/>
      <c r="N594" s="1"/>
    </row>
    <row r="595" spans="1:14" ht="15.6">
      <c r="A595" s="1"/>
      <c r="B595" s="47"/>
      <c r="C595" s="63"/>
      <c r="D595" s="15"/>
      <c r="E595" s="15"/>
      <c r="F595" s="15"/>
      <c r="G595" s="15"/>
      <c r="H595" s="22" t="str">
        <f t="shared" si="40"/>
        <v/>
      </c>
      <c r="I595" s="18"/>
      <c r="J595" s="1"/>
      <c r="K595" s="1"/>
      <c r="L595" s="1"/>
      <c r="M595" s="1"/>
      <c r="N595" s="1"/>
    </row>
    <row r="596" spans="1:14" ht="15.6">
      <c r="A596" s="1"/>
      <c r="B596" s="25"/>
      <c r="C596" s="65"/>
      <c r="D596" s="65"/>
      <c r="E596" s="27"/>
      <c r="F596" s="351" t="s">
        <v>68</v>
      </c>
      <c r="G596" s="325"/>
      <c r="H596" s="66">
        <f>IF(SUM(H581:H595)=0,"",SUM(H581:H595))</f>
        <v>232</v>
      </c>
      <c r="I596" s="67" t="str">
        <f>IF(I580="1%steel","cft",IF(I580="1.5%steel","cft",IF(I580="2%steel","cft",I580)))</f>
        <v>sft</v>
      </c>
      <c r="J596" s="1"/>
      <c r="K596" s="1"/>
      <c r="L596" s="1"/>
      <c r="M596" s="1"/>
      <c r="N596" s="1"/>
    </row>
    <row r="597" spans="1:14" ht="15.6">
      <c r="A597" s="1"/>
      <c r="B597" s="1"/>
      <c r="C597" s="1"/>
      <c r="D597" s="1"/>
      <c r="E597" s="1"/>
      <c r="F597" s="352" t="s">
        <v>69</v>
      </c>
      <c r="G597" s="350"/>
      <c r="H597" s="68">
        <v>0</v>
      </c>
      <c r="I597" s="69" t="str">
        <f>I596</f>
        <v>sft</v>
      </c>
      <c r="J597" s="1"/>
      <c r="K597" s="1"/>
      <c r="L597" s="1"/>
      <c r="M597" s="1"/>
      <c r="N597" s="1"/>
    </row>
    <row r="598" spans="1:14" ht="15.6">
      <c r="A598" s="1"/>
      <c r="B598" s="1"/>
      <c r="C598" s="1"/>
      <c r="D598" s="1"/>
      <c r="E598" s="1"/>
      <c r="F598" s="351" t="s">
        <v>70</v>
      </c>
      <c r="G598" s="325"/>
      <c r="H598" s="70">
        <f>H597+H596</f>
        <v>232</v>
      </c>
      <c r="I598" s="67" t="str">
        <f>I596</f>
        <v>sft</v>
      </c>
      <c r="J598" s="1"/>
      <c r="K598" s="1"/>
      <c r="L598" s="1"/>
      <c r="M598" s="1"/>
      <c r="N598" s="1"/>
    </row>
    <row r="599" spans="1:14" ht="15.6">
      <c r="A599" s="1"/>
      <c r="B599" s="1"/>
      <c r="C599" s="1"/>
      <c r="D599" s="1"/>
      <c r="E599" s="1"/>
      <c r="F599" s="1"/>
      <c r="G599" s="1"/>
      <c r="H599" s="1"/>
      <c r="I599" s="1"/>
      <c r="J599" s="1"/>
      <c r="K599" s="1"/>
      <c r="L599" s="1"/>
      <c r="M599" s="1"/>
      <c r="N599" s="1"/>
    </row>
    <row r="600" spans="1:14" ht="15.6">
      <c r="A600" s="1"/>
      <c r="B600" s="1"/>
      <c r="C600" s="1"/>
      <c r="D600" s="1"/>
      <c r="E600" s="1"/>
      <c r="F600" s="1"/>
      <c r="G600" s="1"/>
      <c r="H600" s="1"/>
      <c r="I600" s="1"/>
      <c r="J600" s="1"/>
      <c r="K600" s="1"/>
      <c r="L600" s="1"/>
      <c r="M600" s="1"/>
      <c r="N600" s="1"/>
    </row>
    <row r="601" spans="1:14" ht="24" customHeight="1">
      <c r="A601" s="1"/>
      <c r="B601" s="51" t="s">
        <v>138</v>
      </c>
      <c r="C601" s="8" t="s">
        <v>35</v>
      </c>
      <c r="D601" s="52"/>
      <c r="E601" s="52"/>
      <c r="F601" s="52"/>
      <c r="G601" s="10"/>
      <c r="H601" s="52"/>
      <c r="I601" s="11" t="s">
        <v>41</v>
      </c>
      <c r="J601" s="12" t="s">
        <v>49</v>
      </c>
      <c r="K601" s="1"/>
      <c r="L601" s="1"/>
      <c r="M601" s="1"/>
      <c r="N601" s="1"/>
    </row>
    <row r="602" spans="1:14" ht="78">
      <c r="A602" s="1"/>
      <c r="B602" s="62">
        <f>B581+1</f>
        <v>10</v>
      </c>
      <c r="C602" s="14" t="str">
        <f>'03-B.O.Q CIVIL WORK'!D69</f>
        <v>TOWER BOLTS
Providing and fixing 6" long brass-cladded tower bolts of approved quality, including all necessary screws, accessories, and proper fixing to doors/windows, complete in all respects as per specifications and Engineer’s instructions.</v>
      </c>
      <c r="D602" s="15"/>
      <c r="E602" s="15"/>
      <c r="F602" s="63"/>
      <c r="G602" s="15"/>
      <c r="H602" s="17" t="str">
        <f t="shared" ref="H602:H610" si="41">IF(PRODUCT(D602,E602,F602,G602,I602)=0,"",PRODUCT(D602,E602,F602,G602,I602))</f>
        <v/>
      </c>
      <c r="I602" s="18"/>
      <c r="J602" s="12" t="s">
        <v>50</v>
      </c>
      <c r="K602" s="1"/>
      <c r="L602" s="1"/>
      <c r="M602" s="1"/>
      <c r="N602" s="1"/>
    </row>
    <row r="603" spans="1:14" ht="15.6">
      <c r="A603" s="1"/>
      <c r="B603" s="62" t="s">
        <v>72</v>
      </c>
      <c r="C603" s="24" t="s">
        <v>103</v>
      </c>
      <c r="D603" s="15"/>
      <c r="E603" s="15"/>
      <c r="F603" s="15"/>
      <c r="G603" s="15"/>
      <c r="H603" s="22" t="str">
        <f t="shared" si="41"/>
        <v/>
      </c>
      <c r="I603" s="18"/>
      <c r="J603" s="12" t="s">
        <v>51</v>
      </c>
      <c r="K603" s="1"/>
      <c r="L603" s="1"/>
      <c r="M603" s="1"/>
      <c r="N603" s="1"/>
    </row>
    <row r="604" spans="1:14" ht="15.6">
      <c r="A604" s="1"/>
      <c r="B604" s="78"/>
      <c r="C604" s="24" t="s">
        <v>113</v>
      </c>
      <c r="D604" s="21">
        <v>3</v>
      </c>
      <c r="E604" s="21">
        <v>1</v>
      </c>
      <c r="F604" s="21"/>
      <c r="G604" s="21"/>
      <c r="H604" s="22">
        <f t="shared" si="41"/>
        <v>3</v>
      </c>
      <c r="I604" s="18"/>
      <c r="J604" s="12"/>
      <c r="K604" s="1"/>
      <c r="L604" s="1"/>
      <c r="M604" s="1"/>
      <c r="N604" s="1"/>
    </row>
    <row r="605" spans="1:14" ht="15.6">
      <c r="A605" s="1"/>
      <c r="B605" s="78"/>
      <c r="C605" s="24" t="s">
        <v>113</v>
      </c>
      <c r="D605" s="21">
        <v>2</v>
      </c>
      <c r="E605" s="21">
        <v>1</v>
      </c>
      <c r="F605" s="21"/>
      <c r="G605" s="21"/>
      <c r="H605" s="22">
        <f t="shared" si="41"/>
        <v>2</v>
      </c>
      <c r="I605" s="18"/>
      <c r="J605" s="12"/>
      <c r="K605" s="1"/>
      <c r="L605" s="1"/>
      <c r="M605" s="1"/>
      <c r="N605" s="1"/>
    </row>
    <row r="606" spans="1:14" ht="15.6">
      <c r="A606" s="1"/>
      <c r="B606" s="78"/>
      <c r="C606" s="64"/>
      <c r="D606" s="21"/>
      <c r="E606" s="21"/>
      <c r="F606" s="21"/>
      <c r="G606" s="21"/>
      <c r="H606" s="22" t="str">
        <f t="shared" si="41"/>
        <v/>
      </c>
      <c r="I606" s="18"/>
      <c r="J606" s="12"/>
      <c r="K606" s="1"/>
      <c r="L606" s="1"/>
      <c r="M606" s="1"/>
      <c r="N606" s="1"/>
    </row>
    <row r="607" spans="1:14" ht="15.6">
      <c r="A607" s="1"/>
      <c r="B607" s="62" t="s">
        <v>74</v>
      </c>
      <c r="C607" s="24" t="s">
        <v>105</v>
      </c>
      <c r="D607" s="21"/>
      <c r="E607" s="21"/>
      <c r="F607" s="21"/>
      <c r="G607" s="21"/>
      <c r="H607" s="22" t="str">
        <f t="shared" si="41"/>
        <v/>
      </c>
      <c r="I607" s="18"/>
      <c r="J607" s="12" t="s">
        <v>53</v>
      </c>
      <c r="K607" s="1"/>
      <c r="L607" s="1"/>
      <c r="M607" s="1"/>
      <c r="N607" s="1"/>
    </row>
    <row r="608" spans="1:14" ht="15.6">
      <c r="A608" s="1"/>
      <c r="B608" s="78"/>
      <c r="C608" s="24" t="s">
        <v>113</v>
      </c>
      <c r="D608" s="21">
        <v>3</v>
      </c>
      <c r="E608" s="21">
        <v>1</v>
      </c>
      <c r="F608" s="21"/>
      <c r="G608" s="21"/>
      <c r="H608" s="22">
        <f t="shared" si="41"/>
        <v>3</v>
      </c>
      <c r="I608" s="18"/>
      <c r="J608" s="1"/>
      <c r="K608" s="1"/>
      <c r="L608" s="1"/>
      <c r="M608" s="1"/>
      <c r="N608" s="1"/>
    </row>
    <row r="609" spans="1:14" ht="15.6">
      <c r="A609" s="1"/>
      <c r="B609" s="47"/>
      <c r="C609" s="63"/>
      <c r="D609" s="21"/>
      <c r="E609" s="21"/>
      <c r="F609" s="21"/>
      <c r="G609" s="21"/>
      <c r="H609" s="22" t="str">
        <f t="shared" si="41"/>
        <v/>
      </c>
      <c r="I609" s="18"/>
      <c r="J609" s="1"/>
      <c r="K609" s="1"/>
      <c r="L609" s="1"/>
      <c r="M609" s="1"/>
      <c r="N609" s="1"/>
    </row>
    <row r="610" spans="1:14" ht="15.6">
      <c r="A610" s="1"/>
      <c r="B610" s="47"/>
      <c r="C610" s="63"/>
      <c r="D610" s="15"/>
      <c r="E610" s="15"/>
      <c r="F610" s="15"/>
      <c r="G610" s="15"/>
      <c r="H610" s="22" t="str">
        <f t="shared" si="41"/>
        <v/>
      </c>
      <c r="I610" s="18"/>
      <c r="J610" s="1"/>
      <c r="K610" s="1"/>
      <c r="L610" s="1"/>
      <c r="M610" s="1"/>
      <c r="N610" s="1"/>
    </row>
    <row r="611" spans="1:14" ht="15.6">
      <c r="A611" s="1"/>
      <c r="B611" s="25"/>
      <c r="C611" s="65"/>
      <c r="D611" s="65"/>
      <c r="E611" s="27"/>
      <c r="F611" s="351" t="s">
        <v>68</v>
      </c>
      <c r="G611" s="325"/>
      <c r="H611" s="70">
        <f>IF(SUM(H602:H610)=0,"",SUM(H602:H610))</f>
        <v>8</v>
      </c>
      <c r="I611" s="67" t="str">
        <f>IF(I601="1%steel","cft",IF(I601="1.5%steel","cft",IF(I601="2%steel","cft",I601)))</f>
        <v>No</v>
      </c>
      <c r="J611" s="1"/>
      <c r="K611" s="1"/>
      <c r="L611" s="1"/>
      <c r="M611" s="1"/>
      <c r="N611" s="1"/>
    </row>
    <row r="612" spans="1:14" ht="15.6">
      <c r="A612" s="1"/>
      <c r="B612" s="1"/>
      <c r="C612" s="1"/>
      <c r="D612" s="1"/>
      <c r="E612" s="1"/>
      <c r="F612" s="352" t="s">
        <v>69</v>
      </c>
      <c r="G612" s="350"/>
      <c r="H612" s="68">
        <v>0</v>
      </c>
      <c r="I612" s="69" t="str">
        <f>I611</f>
        <v>No</v>
      </c>
      <c r="J612" s="1"/>
      <c r="K612" s="1"/>
      <c r="L612" s="1"/>
      <c r="M612" s="1"/>
      <c r="N612" s="1"/>
    </row>
    <row r="613" spans="1:14" ht="15.6">
      <c r="A613" s="1"/>
      <c r="B613" s="1"/>
      <c r="C613" s="1"/>
      <c r="D613" s="1"/>
      <c r="E613" s="1"/>
      <c r="F613" s="351" t="s">
        <v>70</v>
      </c>
      <c r="G613" s="325"/>
      <c r="H613" s="70">
        <f>H612+H611</f>
        <v>8</v>
      </c>
      <c r="I613" s="67" t="str">
        <f>I611</f>
        <v>No</v>
      </c>
      <c r="J613" s="1"/>
      <c r="K613" s="1"/>
      <c r="L613" s="1"/>
      <c r="M613" s="1"/>
      <c r="N613" s="1"/>
    </row>
    <row r="614" spans="1:14" ht="15.6">
      <c r="A614" s="1"/>
      <c r="B614" s="1"/>
      <c r="C614" s="1"/>
      <c r="D614" s="1"/>
      <c r="E614" s="1"/>
      <c r="F614" s="1"/>
      <c r="G614" s="1"/>
      <c r="H614" s="1"/>
      <c r="I614" s="1"/>
      <c r="J614" s="1"/>
      <c r="K614" s="1"/>
      <c r="L614" s="1"/>
      <c r="M614" s="1"/>
      <c r="N614" s="1"/>
    </row>
    <row r="615" spans="1:14" ht="15.6">
      <c r="A615" s="1"/>
      <c r="B615" s="1"/>
      <c r="C615" s="1"/>
      <c r="D615" s="1"/>
      <c r="E615" s="1"/>
      <c r="F615" s="1"/>
      <c r="G615" s="1"/>
      <c r="H615" s="1"/>
      <c r="I615" s="1"/>
      <c r="J615" s="1"/>
      <c r="K615" s="1"/>
      <c r="L615" s="1"/>
      <c r="M615" s="1"/>
      <c r="N615" s="1"/>
    </row>
    <row r="616" spans="1:14" ht="24" customHeight="1">
      <c r="A616" s="1"/>
      <c r="B616" s="51" t="s">
        <v>138</v>
      </c>
      <c r="C616" s="8" t="s">
        <v>35</v>
      </c>
      <c r="D616" s="52"/>
      <c r="E616" s="52"/>
      <c r="F616" s="52"/>
      <c r="G616" s="10"/>
      <c r="H616" s="52"/>
      <c r="I616" s="11" t="s">
        <v>41</v>
      </c>
      <c r="J616" s="12" t="s">
        <v>49</v>
      </c>
      <c r="K616" s="1"/>
      <c r="L616" s="1"/>
      <c r="M616" s="1"/>
      <c r="N616" s="1"/>
    </row>
    <row r="617" spans="1:14" ht="78">
      <c r="A617" s="1"/>
      <c r="B617" s="62">
        <f>B602+1</f>
        <v>11</v>
      </c>
      <c r="C617" s="14" t="str">
        <f>'03-B.O.Q CIVIL WORK'!D70</f>
        <v>HANDLE LOCKS
Providing and fixing 15" long handle locks (inside and outside of double leaf door) of approved quality, including all necessary fittings, accessories, and proper installation, complete in all respects as per specifications and the Engineer’s instructions.</v>
      </c>
      <c r="D617" s="15"/>
      <c r="E617" s="15"/>
      <c r="F617" s="63"/>
      <c r="G617" s="15"/>
      <c r="H617" s="17" t="str">
        <f t="shared" ref="H617:H627" si="42">IF(PRODUCT(D617,E617,F617,G617,I617)=0,"",PRODUCT(D617,E617,F617,G617,I617))</f>
        <v/>
      </c>
      <c r="I617" s="18"/>
      <c r="J617" s="12" t="s">
        <v>50</v>
      </c>
      <c r="K617" s="1"/>
      <c r="L617" s="1"/>
      <c r="M617" s="1"/>
      <c r="N617" s="1"/>
    </row>
    <row r="618" spans="1:14" ht="15.6">
      <c r="A618" s="1"/>
      <c r="B618" s="62" t="s">
        <v>72</v>
      </c>
      <c r="C618" s="24" t="s">
        <v>103</v>
      </c>
      <c r="D618" s="15"/>
      <c r="E618" s="15"/>
      <c r="F618" s="15"/>
      <c r="G618" s="15"/>
      <c r="H618" s="22" t="str">
        <f t="shared" si="42"/>
        <v/>
      </c>
      <c r="I618" s="18"/>
      <c r="J618" s="12"/>
      <c r="K618" s="1"/>
      <c r="L618" s="1"/>
      <c r="M618" s="1"/>
      <c r="N618" s="1"/>
    </row>
    <row r="619" spans="1:14" ht="15.6">
      <c r="A619" s="1"/>
      <c r="B619" s="78"/>
      <c r="C619" s="24" t="s">
        <v>139</v>
      </c>
      <c r="D619" s="21">
        <v>3</v>
      </c>
      <c r="E619" s="21">
        <v>1</v>
      </c>
      <c r="F619" s="21"/>
      <c r="G619" s="15"/>
      <c r="H619" s="22">
        <f t="shared" si="42"/>
        <v>3</v>
      </c>
      <c r="I619" s="18"/>
      <c r="J619" s="12"/>
      <c r="K619" s="1"/>
      <c r="L619" s="1"/>
      <c r="M619" s="1"/>
      <c r="N619" s="1"/>
    </row>
    <row r="620" spans="1:14" ht="15.6">
      <c r="A620" s="1"/>
      <c r="B620" s="78"/>
      <c r="C620" s="24" t="s">
        <v>139</v>
      </c>
      <c r="D620" s="21">
        <v>2</v>
      </c>
      <c r="E620" s="21">
        <v>1</v>
      </c>
      <c r="F620" s="21"/>
      <c r="G620" s="15"/>
      <c r="H620" s="22">
        <f t="shared" si="42"/>
        <v>2</v>
      </c>
      <c r="I620" s="18"/>
      <c r="J620" s="12"/>
      <c r="K620" s="1"/>
      <c r="L620" s="1"/>
      <c r="M620" s="1"/>
      <c r="N620" s="1"/>
    </row>
    <row r="621" spans="1:14" ht="15.6">
      <c r="A621" s="1"/>
      <c r="B621" s="78"/>
      <c r="C621" s="64"/>
      <c r="D621" s="21"/>
      <c r="E621" s="21"/>
      <c r="F621" s="21"/>
      <c r="G621" s="15"/>
      <c r="H621" s="22" t="str">
        <f t="shared" si="42"/>
        <v/>
      </c>
      <c r="I621" s="18"/>
      <c r="J621" s="12"/>
      <c r="K621" s="1"/>
      <c r="L621" s="1"/>
      <c r="M621" s="1"/>
      <c r="N621" s="1"/>
    </row>
    <row r="622" spans="1:14" ht="15.6">
      <c r="A622" s="1"/>
      <c r="B622" s="62" t="s">
        <v>74</v>
      </c>
      <c r="C622" s="24" t="s">
        <v>105</v>
      </c>
      <c r="D622" s="21"/>
      <c r="E622" s="21"/>
      <c r="F622" s="21"/>
      <c r="G622" s="15"/>
      <c r="H622" s="22" t="str">
        <f t="shared" si="42"/>
        <v/>
      </c>
      <c r="I622" s="18"/>
      <c r="J622" s="12" t="s">
        <v>51</v>
      </c>
      <c r="K622" s="1"/>
      <c r="L622" s="1"/>
      <c r="M622" s="1"/>
      <c r="N622" s="1"/>
    </row>
    <row r="623" spans="1:14" ht="15.6">
      <c r="A623" s="1"/>
      <c r="B623" s="78"/>
      <c r="C623" s="24" t="s">
        <v>139</v>
      </c>
      <c r="D623" s="21">
        <v>3</v>
      </c>
      <c r="E623" s="21">
        <v>1</v>
      </c>
      <c r="F623" s="21"/>
      <c r="G623" s="21"/>
      <c r="H623" s="22">
        <f t="shared" si="42"/>
        <v>3</v>
      </c>
      <c r="I623" s="18"/>
      <c r="J623" s="12" t="s">
        <v>53</v>
      </c>
      <c r="K623" s="1"/>
      <c r="L623" s="1"/>
      <c r="M623" s="1"/>
      <c r="N623" s="1"/>
    </row>
    <row r="624" spans="1:14" ht="15.6">
      <c r="A624" s="1"/>
      <c r="B624" s="47"/>
      <c r="C624" s="64"/>
      <c r="D624" s="15"/>
      <c r="E624" s="15"/>
      <c r="F624" s="15"/>
      <c r="G624" s="15"/>
      <c r="H624" s="17" t="str">
        <f t="shared" si="42"/>
        <v/>
      </c>
      <c r="I624" s="18"/>
      <c r="J624" s="12" t="s">
        <v>55</v>
      </c>
      <c r="K624" s="1"/>
      <c r="L624" s="1"/>
      <c r="M624" s="1"/>
      <c r="N624" s="1"/>
    </row>
    <row r="625" spans="1:14" ht="15.6">
      <c r="A625" s="1"/>
      <c r="B625" s="47"/>
      <c r="C625" s="64"/>
      <c r="D625" s="15"/>
      <c r="E625" s="15"/>
      <c r="F625" s="15"/>
      <c r="G625" s="15"/>
      <c r="H625" s="17" t="str">
        <f t="shared" si="42"/>
        <v/>
      </c>
      <c r="I625" s="18"/>
      <c r="J625" s="12" t="s">
        <v>57</v>
      </c>
      <c r="K625" s="1"/>
      <c r="L625" s="1"/>
      <c r="M625" s="1"/>
      <c r="N625" s="1"/>
    </row>
    <row r="626" spans="1:14" ht="15.6">
      <c r="A626" s="1"/>
      <c r="B626" s="47"/>
      <c r="C626" s="63"/>
      <c r="D626" s="15"/>
      <c r="E626" s="15"/>
      <c r="F626" s="15"/>
      <c r="G626" s="15"/>
      <c r="H626" s="17" t="str">
        <f t="shared" si="42"/>
        <v/>
      </c>
      <c r="I626" s="18"/>
      <c r="J626" s="1"/>
      <c r="K626" s="1"/>
      <c r="L626" s="1"/>
      <c r="M626" s="1"/>
      <c r="N626" s="1"/>
    </row>
    <row r="627" spans="1:14" ht="15.6">
      <c r="A627" s="1"/>
      <c r="B627" s="47"/>
      <c r="C627" s="63"/>
      <c r="D627" s="15"/>
      <c r="E627" s="15"/>
      <c r="F627" s="15"/>
      <c r="G627" s="15"/>
      <c r="H627" s="17" t="str">
        <f t="shared" si="42"/>
        <v/>
      </c>
      <c r="I627" s="18"/>
      <c r="J627" s="1"/>
      <c r="K627" s="1"/>
      <c r="L627" s="1"/>
      <c r="M627" s="1"/>
      <c r="N627" s="1"/>
    </row>
    <row r="628" spans="1:14" ht="15.6">
      <c r="A628" s="1"/>
      <c r="B628" s="25"/>
      <c r="C628" s="65"/>
      <c r="D628" s="65"/>
      <c r="E628" s="27"/>
      <c r="F628" s="351" t="s">
        <v>68</v>
      </c>
      <c r="G628" s="325"/>
      <c r="H628" s="70">
        <f>IF(SUM(H617:H627)=0,"",SUM(H617:H627))</f>
        <v>8</v>
      </c>
      <c r="I628" s="67" t="str">
        <f>IF(I616="1%steel","cft",IF(I616="1.5%steel","cft",IF(I616="2%steel","cft",I616)))</f>
        <v>No</v>
      </c>
      <c r="J628" s="1"/>
      <c r="K628" s="1"/>
      <c r="L628" s="1"/>
      <c r="M628" s="1"/>
      <c r="N628" s="1"/>
    </row>
    <row r="629" spans="1:14" ht="15.6">
      <c r="A629" s="1"/>
      <c r="B629" s="1"/>
      <c r="C629" s="1"/>
      <c r="D629" s="1"/>
      <c r="E629" s="1"/>
      <c r="F629" s="352" t="s">
        <v>69</v>
      </c>
      <c r="G629" s="350"/>
      <c r="H629" s="68">
        <v>0</v>
      </c>
      <c r="I629" s="69" t="str">
        <f>I628</f>
        <v>No</v>
      </c>
      <c r="J629" s="1"/>
      <c r="K629" s="1"/>
      <c r="L629" s="1"/>
      <c r="M629" s="1"/>
      <c r="N629" s="1"/>
    </row>
    <row r="630" spans="1:14" ht="15.6">
      <c r="A630" s="1"/>
      <c r="B630" s="1"/>
      <c r="C630" s="1"/>
      <c r="D630" s="1"/>
      <c r="E630" s="1"/>
      <c r="F630" s="351" t="s">
        <v>70</v>
      </c>
      <c r="G630" s="325"/>
      <c r="H630" s="70">
        <f>H629+H628</f>
        <v>8</v>
      </c>
      <c r="I630" s="67" t="str">
        <f>I628</f>
        <v>No</v>
      </c>
      <c r="J630" s="1"/>
      <c r="K630" s="1"/>
      <c r="L630" s="1"/>
      <c r="M630" s="1"/>
      <c r="N630" s="1"/>
    </row>
    <row r="631" spans="1:14" ht="15.6">
      <c r="A631" s="1"/>
      <c r="B631" s="1"/>
      <c r="C631" s="1"/>
      <c r="D631" s="1"/>
      <c r="E631" s="1"/>
      <c r="F631" s="1"/>
      <c r="G631" s="1"/>
      <c r="H631" s="1"/>
      <c r="I631" s="1"/>
      <c r="J631" s="1"/>
      <c r="K631" s="1"/>
      <c r="L631" s="1"/>
      <c r="M631" s="1"/>
      <c r="N631" s="1"/>
    </row>
    <row r="632" spans="1:14" ht="15.6">
      <c r="A632" s="1"/>
      <c r="B632" s="1"/>
      <c r="C632" s="1"/>
      <c r="D632" s="1"/>
      <c r="E632" s="1"/>
      <c r="F632" s="1"/>
      <c r="G632" s="1"/>
      <c r="H632" s="1"/>
      <c r="I632" s="1"/>
      <c r="J632" s="1"/>
      <c r="K632" s="1"/>
      <c r="L632" s="1"/>
      <c r="M632" s="1"/>
      <c r="N632" s="1"/>
    </row>
    <row r="633" spans="1:14" ht="24" customHeight="1">
      <c r="A633" s="1"/>
      <c r="B633" s="51" t="s">
        <v>138</v>
      </c>
      <c r="C633" s="8" t="s">
        <v>35</v>
      </c>
      <c r="D633" s="52"/>
      <c r="E633" s="52"/>
      <c r="F633" s="52"/>
      <c r="G633" s="10"/>
      <c r="H633" s="52"/>
      <c r="I633" s="11" t="s">
        <v>41</v>
      </c>
      <c r="J633" s="12" t="s">
        <v>49</v>
      </c>
      <c r="K633" s="1"/>
      <c r="L633" s="1"/>
      <c r="M633" s="1"/>
      <c r="N633" s="1"/>
    </row>
    <row r="634" spans="1:14" ht="78">
      <c r="A634" s="1"/>
      <c r="B634" s="62">
        <f>B617+1</f>
        <v>12</v>
      </c>
      <c r="C634" s="14" t="str">
        <f>'03-B.O.Q CIVIL WORK'!D71</f>
        <v>HEAVY DUTY HINGES
Providing and fixing 3"–4" steel hinges of approved quality, installed at the rate of 3 Nos. per door leaf and 2 Nos. per window panel leaf, including screws, alignment, and proper fixing, complete in all respects as per specifications and the Engineer’s instructions.</v>
      </c>
      <c r="D634" s="15"/>
      <c r="E634" s="15"/>
      <c r="F634" s="63"/>
      <c r="G634" s="15"/>
      <c r="H634" s="17" t="str">
        <f t="shared" ref="H634:H646" si="43">IF(PRODUCT(D634,E634,F634,G634,I634)=0,"",PRODUCT(D634,E634,F634,G634,I634))</f>
        <v/>
      </c>
      <c r="I634" s="18"/>
      <c r="J634" s="12" t="s">
        <v>50</v>
      </c>
      <c r="K634" s="1"/>
      <c r="L634" s="1"/>
      <c r="M634" s="1"/>
      <c r="N634" s="1"/>
    </row>
    <row r="635" spans="1:14" ht="15.6">
      <c r="A635" s="1"/>
      <c r="B635" s="62" t="s">
        <v>72</v>
      </c>
      <c r="C635" s="24" t="s">
        <v>103</v>
      </c>
      <c r="D635" s="21"/>
      <c r="E635" s="21"/>
      <c r="F635" s="21"/>
      <c r="G635" s="21"/>
      <c r="H635" s="22" t="str">
        <f t="shared" si="43"/>
        <v/>
      </c>
      <c r="I635" s="18"/>
      <c r="J635" s="12"/>
      <c r="K635" s="1"/>
      <c r="L635" s="1"/>
      <c r="M635" s="1"/>
      <c r="N635" s="1"/>
    </row>
    <row r="636" spans="1:14" ht="15.6">
      <c r="A636" s="1"/>
      <c r="B636" s="78"/>
      <c r="C636" s="24" t="s">
        <v>104</v>
      </c>
      <c r="D636" s="21">
        <v>3</v>
      </c>
      <c r="E636" s="21">
        <v>1</v>
      </c>
      <c r="F636" s="21"/>
      <c r="G636" s="21"/>
      <c r="H636" s="22">
        <f t="shared" si="43"/>
        <v>3</v>
      </c>
      <c r="I636" s="18"/>
      <c r="J636" s="12"/>
      <c r="K636" s="1"/>
      <c r="L636" s="1"/>
      <c r="M636" s="1"/>
      <c r="N636" s="1"/>
    </row>
    <row r="637" spans="1:14" ht="15.6">
      <c r="A637" s="1"/>
      <c r="B637" s="78"/>
      <c r="C637" s="24" t="s">
        <v>104</v>
      </c>
      <c r="D637" s="21">
        <v>2</v>
      </c>
      <c r="E637" s="21">
        <v>1</v>
      </c>
      <c r="F637" s="21"/>
      <c r="G637" s="21"/>
      <c r="H637" s="22">
        <f t="shared" si="43"/>
        <v>2</v>
      </c>
      <c r="I637" s="18"/>
      <c r="J637" s="12"/>
      <c r="K637" s="1"/>
      <c r="L637" s="1"/>
      <c r="M637" s="1"/>
      <c r="N637" s="1"/>
    </row>
    <row r="638" spans="1:14" ht="15.6">
      <c r="A638" s="1"/>
      <c r="B638" s="78"/>
      <c r="C638" s="24" t="s">
        <v>106</v>
      </c>
      <c r="D638" s="21">
        <v>12</v>
      </c>
      <c r="E638" s="21">
        <v>4</v>
      </c>
      <c r="F638" s="21"/>
      <c r="G638" s="21"/>
      <c r="H638" s="22">
        <f t="shared" si="43"/>
        <v>48</v>
      </c>
      <c r="I638" s="18"/>
      <c r="J638" s="12"/>
      <c r="K638" s="1"/>
      <c r="L638" s="1"/>
      <c r="M638" s="1"/>
      <c r="N638" s="1"/>
    </row>
    <row r="639" spans="1:14" ht="15.6">
      <c r="A639" s="1"/>
      <c r="B639" s="78"/>
      <c r="C639" s="24" t="s">
        <v>107</v>
      </c>
      <c r="D639" s="21">
        <v>2</v>
      </c>
      <c r="E639" s="21">
        <v>2</v>
      </c>
      <c r="F639" s="21"/>
      <c r="G639" s="21"/>
      <c r="H639" s="22">
        <f t="shared" si="43"/>
        <v>4</v>
      </c>
      <c r="I639" s="18"/>
      <c r="J639" s="12"/>
      <c r="K639" s="1"/>
      <c r="L639" s="1"/>
      <c r="M639" s="1"/>
      <c r="N639" s="1"/>
    </row>
    <row r="640" spans="1:14" ht="15.6">
      <c r="A640" s="1"/>
      <c r="B640" s="78"/>
      <c r="C640" s="24"/>
      <c r="D640" s="21"/>
      <c r="E640" s="21"/>
      <c r="F640" s="21"/>
      <c r="G640" s="21"/>
      <c r="H640" s="22" t="str">
        <f t="shared" si="43"/>
        <v/>
      </c>
      <c r="I640" s="18"/>
      <c r="J640" s="12"/>
      <c r="K640" s="1"/>
      <c r="L640" s="1"/>
      <c r="M640" s="1"/>
      <c r="N640" s="1"/>
    </row>
    <row r="641" spans="1:14" ht="15.6">
      <c r="A641" s="1"/>
      <c r="B641" s="62" t="s">
        <v>74</v>
      </c>
      <c r="C641" s="24" t="s">
        <v>105</v>
      </c>
      <c r="D641" s="21"/>
      <c r="E641" s="21"/>
      <c r="F641" s="21"/>
      <c r="G641" s="21"/>
      <c r="H641" s="22" t="str">
        <f t="shared" si="43"/>
        <v/>
      </c>
      <c r="I641" s="18"/>
      <c r="J641" s="12"/>
      <c r="K641" s="1"/>
      <c r="L641" s="1"/>
      <c r="M641" s="1"/>
      <c r="N641" s="1"/>
    </row>
    <row r="642" spans="1:14" ht="15.6">
      <c r="A642" s="1"/>
      <c r="B642" s="78"/>
      <c r="C642" s="24" t="s">
        <v>113</v>
      </c>
      <c r="D642" s="21">
        <v>3</v>
      </c>
      <c r="E642" s="21">
        <v>1</v>
      </c>
      <c r="F642" s="21"/>
      <c r="G642" s="21"/>
      <c r="H642" s="22">
        <f t="shared" si="43"/>
        <v>3</v>
      </c>
      <c r="I642" s="18"/>
      <c r="J642" s="12"/>
      <c r="K642" s="1"/>
      <c r="L642" s="1"/>
      <c r="M642" s="1"/>
      <c r="N642" s="1"/>
    </row>
    <row r="643" spans="1:14" ht="15.6">
      <c r="A643" s="1"/>
      <c r="B643" s="78"/>
      <c r="C643" s="24" t="s">
        <v>106</v>
      </c>
      <c r="D643" s="21">
        <v>9</v>
      </c>
      <c r="E643" s="21">
        <v>4</v>
      </c>
      <c r="F643" s="21"/>
      <c r="G643" s="21"/>
      <c r="H643" s="22">
        <f t="shared" si="43"/>
        <v>36</v>
      </c>
      <c r="I643" s="18"/>
      <c r="J643" s="12"/>
      <c r="K643" s="1"/>
      <c r="L643" s="1"/>
      <c r="M643" s="1"/>
      <c r="N643" s="1"/>
    </row>
    <row r="644" spans="1:14" ht="15.6">
      <c r="A644" s="1"/>
      <c r="B644" s="78"/>
      <c r="C644" s="24" t="s">
        <v>107</v>
      </c>
      <c r="D644" s="21">
        <v>6</v>
      </c>
      <c r="E644" s="21">
        <v>2</v>
      </c>
      <c r="F644" s="21"/>
      <c r="G644" s="21"/>
      <c r="H644" s="22">
        <f t="shared" si="43"/>
        <v>12</v>
      </c>
      <c r="I644" s="18"/>
      <c r="J644" s="12"/>
      <c r="K644" s="1"/>
      <c r="L644" s="1"/>
      <c r="M644" s="1"/>
      <c r="N644" s="1"/>
    </row>
    <row r="645" spans="1:14" ht="15.6">
      <c r="A645" s="1"/>
      <c r="B645" s="47"/>
      <c r="C645" s="63"/>
      <c r="D645" s="21"/>
      <c r="E645" s="21"/>
      <c r="F645" s="21"/>
      <c r="G645" s="21"/>
      <c r="H645" s="22" t="str">
        <f t="shared" si="43"/>
        <v/>
      </c>
      <c r="I645" s="18"/>
      <c r="J645" s="1"/>
      <c r="K645" s="1"/>
      <c r="L645" s="1"/>
      <c r="M645" s="1"/>
      <c r="N645" s="1"/>
    </row>
    <row r="646" spans="1:14" ht="15.6">
      <c r="A646" s="1"/>
      <c r="B646" s="47"/>
      <c r="C646" s="63"/>
      <c r="D646" s="21"/>
      <c r="E646" s="21"/>
      <c r="F646" s="21"/>
      <c r="G646" s="21"/>
      <c r="H646" s="22" t="str">
        <f t="shared" si="43"/>
        <v/>
      </c>
      <c r="I646" s="18"/>
      <c r="J646" s="1"/>
      <c r="K646" s="1"/>
      <c r="L646" s="1"/>
      <c r="M646" s="1"/>
      <c r="N646" s="1"/>
    </row>
    <row r="647" spans="1:14" ht="15.6">
      <c r="A647" s="1"/>
      <c r="B647" s="25"/>
      <c r="C647" s="65"/>
      <c r="D647" s="65"/>
      <c r="E647" s="27"/>
      <c r="F647" s="351" t="s">
        <v>68</v>
      </c>
      <c r="G647" s="325"/>
      <c r="H647" s="70">
        <f>IF(SUM(H634:H646)=0,"",SUM(H634:H646))</f>
        <v>108</v>
      </c>
      <c r="I647" s="67" t="str">
        <f>IF(I633="1%steel","cft",IF(I633="1.5%steel","cft",IF(I633="2%steel","cft",I633)))</f>
        <v>No</v>
      </c>
      <c r="J647" s="1"/>
      <c r="K647" s="1"/>
      <c r="L647" s="1"/>
      <c r="M647" s="1"/>
      <c r="N647" s="1"/>
    </row>
    <row r="648" spans="1:14" ht="15.6">
      <c r="A648" s="1"/>
      <c r="B648" s="1"/>
      <c r="C648" s="1"/>
      <c r="D648" s="1"/>
      <c r="E648" s="1"/>
      <c r="F648" s="352" t="s">
        <v>69</v>
      </c>
      <c r="G648" s="350"/>
      <c r="H648" s="68">
        <v>0</v>
      </c>
      <c r="I648" s="69" t="str">
        <f>I647</f>
        <v>No</v>
      </c>
      <c r="J648" s="1"/>
      <c r="K648" s="1"/>
      <c r="L648" s="1"/>
      <c r="M648" s="1"/>
      <c r="N648" s="1"/>
    </row>
    <row r="649" spans="1:14" ht="15.6">
      <c r="A649" s="1"/>
      <c r="B649" s="1"/>
      <c r="C649" s="1"/>
      <c r="D649" s="1"/>
      <c r="E649" s="1"/>
      <c r="F649" s="351" t="s">
        <v>70</v>
      </c>
      <c r="G649" s="325"/>
      <c r="H649" s="70">
        <f>H648+H647</f>
        <v>108</v>
      </c>
      <c r="I649" s="67" t="str">
        <f>I647</f>
        <v>No</v>
      </c>
      <c r="J649" s="1"/>
      <c r="K649" s="1"/>
      <c r="L649" s="1"/>
      <c r="M649" s="1"/>
      <c r="N649" s="1"/>
    </row>
    <row r="650" spans="1:14" ht="15.6">
      <c r="A650" s="1"/>
      <c r="B650" s="1"/>
      <c r="C650" s="1"/>
      <c r="D650" s="1"/>
      <c r="E650" s="1"/>
      <c r="F650" s="1"/>
      <c r="G650" s="1"/>
      <c r="H650" s="1"/>
      <c r="I650" s="1"/>
      <c r="J650" s="1"/>
      <c r="K650" s="1"/>
      <c r="L650" s="1"/>
      <c r="M650" s="1"/>
      <c r="N650" s="1"/>
    </row>
    <row r="651" spans="1:14" ht="15.6">
      <c r="A651" s="1"/>
      <c r="B651" s="1"/>
      <c r="C651" s="1"/>
      <c r="D651" s="1"/>
      <c r="E651" s="1"/>
      <c r="F651" s="1"/>
      <c r="G651" s="1"/>
      <c r="H651" s="1"/>
      <c r="I651" s="1"/>
      <c r="J651" s="1"/>
      <c r="K651" s="1"/>
      <c r="L651" s="1"/>
      <c r="M651" s="1"/>
      <c r="N651" s="1"/>
    </row>
    <row r="652" spans="1:14" ht="24" customHeight="1">
      <c r="A652" s="1"/>
      <c r="B652" s="51" t="s">
        <v>138</v>
      </c>
      <c r="C652" s="8" t="s">
        <v>35</v>
      </c>
      <c r="D652" s="52"/>
      <c r="E652" s="52"/>
      <c r="F652" s="52"/>
      <c r="G652" s="10"/>
      <c r="H652" s="52"/>
      <c r="I652" s="11" t="s">
        <v>41</v>
      </c>
      <c r="J652" s="12" t="s">
        <v>49</v>
      </c>
      <c r="K652" s="1"/>
      <c r="L652" s="1"/>
      <c r="M652" s="1"/>
      <c r="N652" s="1"/>
    </row>
    <row r="653" spans="1:14" ht="62.4">
      <c r="A653" s="1"/>
      <c r="B653" s="62">
        <f>B634+1</f>
        <v>13</v>
      </c>
      <c r="C653" s="14" t="str">
        <f>'03-B.O.Q CIVIL WORK'!D72</f>
        <v>VENTILATOR LATCHES
Providing and fixing ventilator latches of approved quality, including all necessary fittings, accessories, and proper installation, complete in all respects as per specifications and the Engineer’s instructions.</v>
      </c>
      <c r="D653" s="15"/>
      <c r="E653" s="15"/>
      <c r="F653" s="63"/>
      <c r="G653" s="15"/>
      <c r="H653" s="17" t="str">
        <f t="shared" ref="H653:H660" si="44">IF(PRODUCT(D653,E653,F653,G653,I653)=0,"",PRODUCT(D653,E653,F653,G653,I653))</f>
        <v/>
      </c>
      <c r="I653" s="18"/>
      <c r="J653" s="12" t="s">
        <v>50</v>
      </c>
      <c r="K653" s="1"/>
      <c r="L653" s="1"/>
      <c r="M653" s="1"/>
      <c r="N653" s="1"/>
    </row>
    <row r="654" spans="1:14" ht="15.6">
      <c r="A654" s="1"/>
      <c r="B654" s="78"/>
      <c r="C654" s="24"/>
      <c r="D654" s="21"/>
      <c r="E654" s="21"/>
      <c r="F654" s="21"/>
      <c r="G654" s="21"/>
      <c r="H654" s="22" t="str">
        <f t="shared" si="44"/>
        <v/>
      </c>
      <c r="I654" s="18"/>
      <c r="J654" s="12"/>
      <c r="K654" s="1"/>
      <c r="L654" s="1"/>
      <c r="M654" s="1"/>
      <c r="N654" s="1"/>
    </row>
    <row r="655" spans="1:14" ht="15.6">
      <c r="A655" s="1"/>
      <c r="B655" s="62" t="s">
        <v>72</v>
      </c>
      <c r="C655" s="24" t="s">
        <v>103</v>
      </c>
      <c r="D655" s="21"/>
      <c r="E655" s="21"/>
      <c r="F655" s="21"/>
      <c r="G655" s="21"/>
      <c r="H655" s="22" t="str">
        <f t="shared" si="44"/>
        <v/>
      </c>
      <c r="I655" s="18"/>
      <c r="J655" s="12"/>
      <c r="K655" s="1"/>
      <c r="L655" s="1"/>
      <c r="M655" s="1"/>
      <c r="N655" s="1"/>
    </row>
    <row r="656" spans="1:14" ht="15.6">
      <c r="A656" s="1"/>
      <c r="B656" s="78"/>
      <c r="C656" s="24" t="s">
        <v>107</v>
      </c>
      <c r="D656" s="21">
        <v>2</v>
      </c>
      <c r="E656" s="21">
        <v>2</v>
      </c>
      <c r="F656" s="21"/>
      <c r="G656" s="21"/>
      <c r="H656" s="22">
        <f t="shared" si="44"/>
        <v>4</v>
      </c>
      <c r="I656" s="18"/>
      <c r="J656" s="12"/>
      <c r="K656" s="1"/>
      <c r="L656" s="1"/>
      <c r="M656" s="1"/>
      <c r="N656" s="1"/>
    </row>
    <row r="657" spans="1:14" ht="15.6">
      <c r="A657" s="1"/>
      <c r="B657" s="78"/>
      <c r="C657" s="24"/>
      <c r="D657" s="21"/>
      <c r="E657" s="21"/>
      <c r="F657" s="21"/>
      <c r="G657" s="21"/>
      <c r="H657" s="22" t="str">
        <f t="shared" si="44"/>
        <v/>
      </c>
      <c r="I657" s="18"/>
      <c r="J657" s="12"/>
      <c r="K657" s="1"/>
      <c r="L657" s="1"/>
      <c r="M657" s="1"/>
      <c r="N657" s="1"/>
    </row>
    <row r="658" spans="1:14" ht="15.6">
      <c r="A658" s="1"/>
      <c r="B658" s="47"/>
      <c r="C658" s="24"/>
      <c r="D658" s="21"/>
      <c r="E658" s="21"/>
      <c r="F658" s="21"/>
      <c r="G658" s="21"/>
      <c r="H658" s="17" t="str">
        <f t="shared" si="44"/>
        <v/>
      </c>
      <c r="I658" s="18"/>
      <c r="J658" s="12" t="s">
        <v>51</v>
      </c>
      <c r="K658" s="1"/>
      <c r="L658" s="1"/>
      <c r="M658" s="1"/>
      <c r="N658" s="1"/>
    </row>
    <row r="659" spans="1:14" ht="15.6">
      <c r="A659" s="1"/>
      <c r="B659" s="47"/>
      <c r="C659" s="63"/>
      <c r="D659" s="15"/>
      <c r="E659" s="15"/>
      <c r="F659" s="15"/>
      <c r="G659" s="15"/>
      <c r="H659" s="17" t="str">
        <f t="shared" si="44"/>
        <v/>
      </c>
      <c r="I659" s="18"/>
      <c r="J659" s="1"/>
      <c r="K659" s="1"/>
      <c r="L659" s="1"/>
      <c r="M659" s="1"/>
      <c r="N659" s="1"/>
    </row>
    <row r="660" spans="1:14" ht="15.6">
      <c r="A660" s="1"/>
      <c r="B660" s="47"/>
      <c r="C660" s="63"/>
      <c r="D660" s="15"/>
      <c r="E660" s="15"/>
      <c r="F660" s="15"/>
      <c r="G660" s="15"/>
      <c r="H660" s="17" t="str">
        <f t="shared" si="44"/>
        <v/>
      </c>
      <c r="I660" s="18"/>
      <c r="J660" s="1"/>
      <c r="K660" s="1"/>
      <c r="L660" s="1"/>
      <c r="M660" s="1"/>
      <c r="N660" s="1"/>
    </row>
    <row r="661" spans="1:14" ht="15.6">
      <c r="A661" s="1"/>
      <c r="B661" s="25"/>
      <c r="C661" s="65"/>
      <c r="D661" s="65"/>
      <c r="E661" s="27"/>
      <c r="F661" s="351" t="s">
        <v>68</v>
      </c>
      <c r="G661" s="325"/>
      <c r="H661" s="70">
        <f>IF(SUM(H653:H660)=0,"",SUM(H653:H660))</f>
        <v>4</v>
      </c>
      <c r="I661" s="67" t="str">
        <f>IF(I652="1%steel","cft",IF(I652="1.5%steel","cft",IF(I652="2%steel","cft",I652)))</f>
        <v>No</v>
      </c>
      <c r="J661" s="1"/>
      <c r="K661" s="1"/>
      <c r="L661" s="1"/>
      <c r="M661" s="1"/>
      <c r="N661" s="1"/>
    </row>
    <row r="662" spans="1:14" ht="15.6">
      <c r="A662" s="1"/>
      <c r="B662" s="1"/>
      <c r="C662" s="1"/>
      <c r="D662" s="1"/>
      <c r="E662" s="1"/>
      <c r="F662" s="352" t="s">
        <v>69</v>
      </c>
      <c r="G662" s="350"/>
      <c r="H662" s="68">
        <v>0</v>
      </c>
      <c r="I662" s="69" t="str">
        <f>I661</f>
        <v>No</v>
      </c>
      <c r="J662" s="1"/>
      <c r="K662" s="1"/>
      <c r="L662" s="1"/>
      <c r="M662" s="1"/>
      <c r="N662" s="1"/>
    </row>
    <row r="663" spans="1:14" ht="15.6">
      <c r="A663" s="1"/>
      <c r="B663" s="1"/>
      <c r="C663" s="1"/>
      <c r="D663" s="1"/>
      <c r="E663" s="1"/>
      <c r="F663" s="351" t="s">
        <v>70</v>
      </c>
      <c r="G663" s="325"/>
      <c r="H663" s="70">
        <f>H662+H661</f>
        <v>4</v>
      </c>
      <c r="I663" s="67" t="str">
        <f>I661</f>
        <v>No</v>
      </c>
      <c r="J663" s="1"/>
      <c r="K663" s="1"/>
      <c r="L663" s="1"/>
      <c r="M663" s="1"/>
      <c r="N663" s="1"/>
    </row>
    <row r="664" spans="1:14" ht="15.6">
      <c r="A664" s="1"/>
      <c r="B664" s="1"/>
      <c r="C664" s="1"/>
      <c r="D664" s="1"/>
      <c r="E664" s="1"/>
      <c r="F664" s="1"/>
      <c r="G664" s="1"/>
      <c r="H664" s="1"/>
      <c r="I664" s="1"/>
      <c r="J664" s="1"/>
      <c r="K664" s="1"/>
      <c r="L664" s="1"/>
      <c r="M664" s="1"/>
      <c r="N664" s="1"/>
    </row>
    <row r="665" spans="1:14" ht="15.6">
      <c r="A665" s="1"/>
      <c r="B665" s="1"/>
      <c r="C665" s="1"/>
      <c r="D665" s="1"/>
      <c r="E665" s="1"/>
      <c r="F665" s="1"/>
      <c r="G665" s="1"/>
      <c r="H665" s="1"/>
      <c r="I665" s="1"/>
      <c r="J665" s="1"/>
      <c r="K665" s="1"/>
      <c r="L665" s="1"/>
      <c r="M665" s="1"/>
      <c r="N665" s="1"/>
    </row>
    <row r="666" spans="1:14" ht="24" customHeight="1">
      <c r="A666" s="1"/>
      <c r="B666" s="51" t="s">
        <v>138</v>
      </c>
      <c r="C666" s="8" t="s">
        <v>35</v>
      </c>
      <c r="D666" s="52"/>
      <c r="E666" s="52"/>
      <c r="F666" s="52"/>
      <c r="G666" s="10"/>
      <c r="H666" s="52"/>
      <c r="I666" s="11" t="s">
        <v>41</v>
      </c>
      <c r="J666" s="12" t="s">
        <v>49</v>
      </c>
      <c r="K666" s="1"/>
      <c r="L666" s="1"/>
      <c r="M666" s="1"/>
      <c r="N666" s="1"/>
    </row>
    <row r="667" spans="1:14" ht="78">
      <c r="A667" s="1"/>
      <c r="B667" s="62">
        <f>B653+1</f>
        <v>14</v>
      </c>
      <c r="C667" s="14" t="str">
        <f>'03-B.O.Q CIVIL WORK'!D73</f>
        <v>VENTILATOR CASEMENT LIMITERS
Providing and fixing ventilator casement limiters (one at each side) of approved quality, including all necessary fittings, accessories, and proper fixing, complete in all respects as per specifications and the Engineer’s instructions.</v>
      </c>
      <c r="D667" s="15"/>
      <c r="E667" s="15"/>
      <c r="F667" s="63"/>
      <c r="G667" s="15"/>
      <c r="H667" s="17" t="str">
        <f t="shared" ref="H667:H671" si="45">IF(PRODUCT(D667,E667,F667,G667,I667)=0,"",PRODUCT(D667,E667,F667,G667,I667))</f>
        <v/>
      </c>
      <c r="I667" s="18"/>
      <c r="J667" s="12" t="s">
        <v>50</v>
      </c>
      <c r="K667" s="1"/>
      <c r="L667" s="1"/>
      <c r="M667" s="1"/>
      <c r="N667" s="1"/>
    </row>
    <row r="668" spans="1:14" ht="15.6">
      <c r="A668" s="1"/>
      <c r="B668" s="62" t="s">
        <v>72</v>
      </c>
      <c r="C668" s="24" t="s">
        <v>103</v>
      </c>
      <c r="D668" s="21"/>
      <c r="E668" s="21"/>
      <c r="F668" s="21"/>
      <c r="G668" s="21"/>
      <c r="H668" s="22" t="str">
        <f t="shared" si="45"/>
        <v/>
      </c>
      <c r="I668" s="18"/>
      <c r="J668" s="12" t="s">
        <v>51</v>
      </c>
      <c r="K668" s="1"/>
      <c r="L668" s="1"/>
      <c r="M668" s="1"/>
      <c r="N668" s="1"/>
    </row>
    <row r="669" spans="1:14" ht="15.6">
      <c r="A669" s="1"/>
      <c r="B669" s="78"/>
      <c r="C669" s="24" t="s">
        <v>107</v>
      </c>
      <c r="D669" s="21">
        <v>2</v>
      </c>
      <c r="E669" s="21">
        <v>2</v>
      </c>
      <c r="F669" s="15"/>
      <c r="G669" s="15"/>
      <c r="H669" s="22">
        <f t="shared" si="45"/>
        <v>4</v>
      </c>
      <c r="I669" s="18"/>
      <c r="J669" s="12" t="s">
        <v>53</v>
      </c>
      <c r="K669" s="1"/>
      <c r="L669" s="1"/>
      <c r="M669" s="1"/>
      <c r="N669" s="1"/>
    </row>
    <row r="670" spans="1:14" ht="15.6">
      <c r="A670" s="1"/>
      <c r="B670" s="47"/>
      <c r="C670" s="63"/>
      <c r="D670" s="15"/>
      <c r="E670" s="15"/>
      <c r="F670" s="15"/>
      <c r="G670" s="15"/>
      <c r="H670" s="22" t="str">
        <f t="shared" si="45"/>
        <v/>
      </c>
      <c r="I670" s="18"/>
      <c r="J670" s="1"/>
      <c r="K670" s="1"/>
      <c r="L670" s="1"/>
      <c r="M670" s="1"/>
      <c r="N670" s="1"/>
    </row>
    <row r="671" spans="1:14" ht="15.6">
      <c r="A671" s="1"/>
      <c r="B671" s="47"/>
      <c r="C671" s="63"/>
      <c r="D671" s="15"/>
      <c r="E671" s="15"/>
      <c r="F671" s="15"/>
      <c r="G671" s="15"/>
      <c r="H671" s="17" t="str">
        <f t="shared" si="45"/>
        <v/>
      </c>
      <c r="I671" s="18"/>
      <c r="J671" s="1"/>
      <c r="K671" s="1"/>
      <c r="L671" s="1"/>
      <c r="M671" s="1"/>
      <c r="N671" s="1"/>
    </row>
    <row r="672" spans="1:14" ht="15.6">
      <c r="A672" s="1"/>
      <c r="B672" s="25"/>
      <c r="C672" s="65"/>
      <c r="D672" s="65"/>
      <c r="E672" s="27"/>
      <c r="F672" s="351" t="s">
        <v>68</v>
      </c>
      <c r="G672" s="325"/>
      <c r="H672" s="70">
        <f>IF(SUM(H667:H671)=0,"",SUM(H667:H671))</f>
        <v>4</v>
      </c>
      <c r="I672" s="67" t="str">
        <f>IF(I666="1%steel","cft",IF(I666="1.5%steel","cft",IF(I666="2%steel","cft",I666)))</f>
        <v>No</v>
      </c>
      <c r="J672" s="1"/>
      <c r="K672" s="1"/>
      <c r="L672" s="1"/>
      <c r="M672" s="1"/>
      <c r="N672" s="1"/>
    </row>
    <row r="673" spans="1:14" ht="15.6">
      <c r="A673" s="1"/>
      <c r="B673" s="1"/>
      <c r="C673" s="1"/>
      <c r="D673" s="1"/>
      <c r="E673" s="1"/>
      <c r="F673" s="352" t="s">
        <v>69</v>
      </c>
      <c r="G673" s="350"/>
      <c r="H673" s="68">
        <v>0</v>
      </c>
      <c r="I673" s="69" t="str">
        <f>I672</f>
        <v>No</v>
      </c>
      <c r="J673" s="1"/>
      <c r="K673" s="1"/>
      <c r="L673" s="1"/>
      <c r="M673" s="1"/>
      <c r="N673" s="1"/>
    </row>
    <row r="674" spans="1:14" ht="15.6">
      <c r="A674" s="1"/>
      <c r="B674" s="1"/>
      <c r="C674" s="1"/>
      <c r="D674" s="1"/>
      <c r="E674" s="1"/>
      <c r="F674" s="351" t="s">
        <v>70</v>
      </c>
      <c r="G674" s="325"/>
      <c r="H674" s="70">
        <f>H673+H672</f>
        <v>4</v>
      </c>
      <c r="I674" s="67" t="str">
        <f>I672</f>
        <v>No</v>
      </c>
      <c r="J674" s="1"/>
      <c r="K674" s="1"/>
      <c r="L674" s="1"/>
      <c r="M674" s="1"/>
      <c r="N674" s="1"/>
    </row>
    <row r="675" spans="1:14" ht="15.6">
      <c r="A675" s="1"/>
      <c r="B675" s="1"/>
      <c r="C675" s="1"/>
      <c r="D675" s="1"/>
      <c r="E675" s="1"/>
      <c r="F675" s="1"/>
      <c r="G675" s="1"/>
      <c r="H675" s="1"/>
      <c r="I675" s="1"/>
      <c r="J675" s="1"/>
      <c r="K675" s="1"/>
      <c r="L675" s="1"/>
      <c r="M675" s="1"/>
      <c r="N675" s="1"/>
    </row>
    <row r="676" spans="1:14" ht="15.6">
      <c r="A676" s="1"/>
      <c r="B676" s="1"/>
      <c r="C676" s="1"/>
      <c r="D676" s="1"/>
      <c r="E676" s="1"/>
      <c r="F676" s="1"/>
      <c r="G676" s="1"/>
      <c r="H676" s="1"/>
      <c r="I676" s="1"/>
      <c r="J676" s="1"/>
      <c r="K676" s="1"/>
      <c r="L676" s="1"/>
      <c r="M676" s="1"/>
      <c r="N676" s="1"/>
    </row>
    <row r="677" spans="1:14" ht="24" customHeight="1">
      <c r="A677" s="1"/>
      <c r="B677" s="51" t="s">
        <v>138</v>
      </c>
      <c r="C677" s="8" t="s">
        <v>35</v>
      </c>
      <c r="D677" s="52"/>
      <c r="E677" s="52"/>
      <c r="F677" s="52"/>
      <c r="G677" s="10"/>
      <c r="H677" s="52"/>
      <c r="I677" s="11" t="s">
        <v>41</v>
      </c>
      <c r="J677" s="12" t="s">
        <v>49</v>
      </c>
      <c r="K677" s="1"/>
      <c r="L677" s="1"/>
      <c r="M677" s="1"/>
      <c r="N677" s="1"/>
    </row>
    <row r="678" spans="1:14" ht="109.2">
      <c r="A678" s="1"/>
      <c r="B678" s="62">
        <f>B667+1</f>
        <v>15</v>
      </c>
      <c r="C678" s="14" t="str">
        <f>'03-B.O.Q CIVIL WORK'!D74</f>
        <v>SAFETY HANDLES (DOORS)
Providing, fabricating, and fixing heavy-duty safety handles made from 1½" × 1½" × ¼" (2/8") angle iron with chamfered corners to eliminate sharp edges, of 4"–6" size, including drilling, necessary screws of matching metal, fixing, and all accessories, excluding cost of red oxide primer and painting, complete in all respects as per specifications and Engineer’s instructions; 4 Nos. per double-leaf door.</v>
      </c>
      <c r="D678" s="15"/>
      <c r="E678" s="15"/>
      <c r="F678" s="63"/>
      <c r="G678" s="15"/>
      <c r="H678" s="22" t="str">
        <f t="shared" ref="H678:H689" si="46">IF(PRODUCT(D678,E678,F678,G678,I678)=0,"",PRODUCT(D678,E678,F678,G678,I678))</f>
        <v/>
      </c>
      <c r="I678" s="18"/>
      <c r="J678" s="12" t="s">
        <v>50</v>
      </c>
      <c r="K678" s="1"/>
      <c r="L678" s="1"/>
      <c r="M678" s="1"/>
      <c r="N678" s="1"/>
    </row>
    <row r="679" spans="1:14" ht="15.6">
      <c r="A679" s="1"/>
      <c r="B679" s="62" t="s">
        <v>72</v>
      </c>
      <c r="C679" s="24" t="s">
        <v>103</v>
      </c>
      <c r="D679" s="21"/>
      <c r="E679" s="21"/>
      <c r="F679" s="21"/>
      <c r="G679" s="21"/>
      <c r="H679" s="22" t="str">
        <f t="shared" si="46"/>
        <v/>
      </c>
      <c r="I679" s="18"/>
      <c r="J679" s="12" t="s">
        <v>51</v>
      </c>
      <c r="K679" s="1"/>
      <c r="L679" s="1"/>
      <c r="M679" s="1"/>
      <c r="N679" s="1"/>
    </row>
    <row r="680" spans="1:14" ht="15.6">
      <c r="A680" s="1"/>
      <c r="B680" s="78"/>
      <c r="C680" s="24" t="s">
        <v>104</v>
      </c>
      <c r="D680" s="21">
        <v>3</v>
      </c>
      <c r="E680" s="21">
        <v>2</v>
      </c>
      <c r="F680" s="21"/>
      <c r="G680" s="21"/>
      <c r="H680" s="22">
        <f t="shared" si="46"/>
        <v>6</v>
      </c>
      <c r="I680" s="18"/>
      <c r="J680" s="12"/>
      <c r="K680" s="1"/>
      <c r="L680" s="1"/>
      <c r="M680" s="1"/>
      <c r="N680" s="1"/>
    </row>
    <row r="681" spans="1:14" ht="15.6">
      <c r="A681" s="1"/>
      <c r="B681" s="78"/>
      <c r="C681" s="24" t="s">
        <v>104</v>
      </c>
      <c r="D681" s="21">
        <v>2</v>
      </c>
      <c r="E681" s="21">
        <v>2</v>
      </c>
      <c r="F681" s="21"/>
      <c r="G681" s="21"/>
      <c r="H681" s="22">
        <f t="shared" si="46"/>
        <v>4</v>
      </c>
      <c r="I681" s="18"/>
      <c r="J681" s="12"/>
      <c r="K681" s="1"/>
      <c r="L681" s="1"/>
      <c r="M681" s="1"/>
      <c r="N681" s="1"/>
    </row>
    <row r="682" spans="1:14" ht="15.6">
      <c r="A682" s="1"/>
      <c r="B682" s="78"/>
      <c r="C682" s="24" t="s">
        <v>106</v>
      </c>
      <c r="D682" s="21">
        <v>12</v>
      </c>
      <c r="E682" s="21">
        <v>2</v>
      </c>
      <c r="F682" s="21"/>
      <c r="G682" s="21"/>
      <c r="H682" s="22">
        <f t="shared" si="46"/>
        <v>24</v>
      </c>
      <c r="I682" s="18"/>
      <c r="J682" s="12"/>
      <c r="K682" s="1"/>
      <c r="L682" s="1"/>
      <c r="M682" s="1"/>
      <c r="N682" s="1"/>
    </row>
    <row r="683" spans="1:14" ht="15.6">
      <c r="A683" s="1"/>
      <c r="B683" s="78"/>
      <c r="C683" s="24" t="s">
        <v>107</v>
      </c>
      <c r="D683" s="21">
        <v>2</v>
      </c>
      <c r="E683" s="21">
        <v>1</v>
      </c>
      <c r="F683" s="21"/>
      <c r="G683" s="21"/>
      <c r="H683" s="22">
        <f t="shared" si="46"/>
        <v>2</v>
      </c>
      <c r="I683" s="18"/>
      <c r="J683" s="12"/>
      <c r="K683" s="1"/>
      <c r="L683" s="1"/>
      <c r="M683" s="1"/>
      <c r="N683" s="1"/>
    </row>
    <row r="684" spans="1:14" ht="15.6">
      <c r="A684" s="1"/>
      <c r="B684" s="78"/>
      <c r="C684" s="24"/>
      <c r="D684" s="21"/>
      <c r="E684" s="21"/>
      <c r="F684" s="21"/>
      <c r="G684" s="21"/>
      <c r="H684" s="22" t="str">
        <f t="shared" si="46"/>
        <v/>
      </c>
      <c r="I684" s="18"/>
      <c r="J684" s="12"/>
      <c r="K684" s="1"/>
      <c r="L684" s="1"/>
      <c r="M684" s="1"/>
      <c r="N684" s="1"/>
    </row>
    <row r="685" spans="1:14" ht="15.6">
      <c r="A685" s="1"/>
      <c r="B685" s="62" t="s">
        <v>74</v>
      </c>
      <c r="C685" s="24" t="s">
        <v>105</v>
      </c>
      <c r="D685" s="21"/>
      <c r="E685" s="21"/>
      <c r="F685" s="21"/>
      <c r="G685" s="21"/>
      <c r="H685" s="22" t="str">
        <f t="shared" si="46"/>
        <v/>
      </c>
      <c r="I685" s="18"/>
      <c r="J685" s="12"/>
      <c r="K685" s="1"/>
      <c r="L685" s="1"/>
      <c r="M685" s="1"/>
      <c r="N685" s="1"/>
    </row>
    <row r="686" spans="1:14" ht="15.6">
      <c r="A686" s="1"/>
      <c r="B686" s="78"/>
      <c r="C686" s="24" t="s">
        <v>104</v>
      </c>
      <c r="D686" s="21">
        <v>3</v>
      </c>
      <c r="E686" s="21">
        <v>2</v>
      </c>
      <c r="F686" s="21"/>
      <c r="G686" s="21"/>
      <c r="H686" s="22">
        <f t="shared" si="46"/>
        <v>6</v>
      </c>
      <c r="I686" s="18"/>
      <c r="J686" s="12" t="s">
        <v>53</v>
      </c>
      <c r="K686" s="1"/>
      <c r="L686" s="1"/>
      <c r="M686" s="1"/>
      <c r="N686" s="1"/>
    </row>
    <row r="687" spans="1:14" ht="15.6">
      <c r="A687" s="1"/>
      <c r="B687" s="78"/>
      <c r="C687" s="24" t="s">
        <v>106</v>
      </c>
      <c r="D687" s="21">
        <v>9</v>
      </c>
      <c r="E687" s="21">
        <v>2</v>
      </c>
      <c r="F687" s="15"/>
      <c r="G687" s="15"/>
      <c r="H687" s="22">
        <f t="shared" si="46"/>
        <v>18</v>
      </c>
      <c r="I687" s="18"/>
      <c r="J687" s="12" t="s">
        <v>55</v>
      </c>
      <c r="K687" s="1"/>
      <c r="L687" s="1"/>
      <c r="M687" s="1"/>
      <c r="N687" s="1"/>
    </row>
    <row r="688" spans="1:14" ht="15.6">
      <c r="A688" s="1"/>
      <c r="B688" s="78"/>
      <c r="C688" s="24" t="s">
        <v>107</v>
      </c>
      <c r="D688" s="21">
        <v>6</v>
      </c>
      <c r="E688" s="21">
        <v>1</v>
      </c>
      <c r="F688" s="15"/>
      <c r="G688" s="15"/>
      <c r="H688" s="22">
        <f t="shared" si="46"/>
        <v>6</v>
      </c>
      <c r="I688" s="18"/>
      <c r="J688" s="1"/>
      <c r="K688" s="1"/>
      <c r="L688" s="1"/>
      <c r="M688" s="1"/>
      <c r="N688" s="1"/>
    </row>
    <row r="689" spans="1:14" ht="15.6">
      <c r="A689" s="1"/>
      <c r="B689" s="47"/>
      <c r="C689" s="63"/>
      <c r="D689" s="15"/>
      <c r="E689" s="15"/>
      <c r="F689" s="15"/>
      <c r="G689" s="15"/>
      <c r="H689" s="22" t="str">
        <f t="shared" si="46"/>
        <v/>
      </c>
      <c r="I689" s="18"/>
      <c r="J689" s="1"/>
      <c r="K689" s="1"/>
      <c r="L689" s="1"/>
      <c r="M689" s="1"/>
      <c r="N689" s="1"/>
    </row>
    <row r="690" spans="1:14" ht="15.6">
      <c r="A690" s="1"/>
      <c r="B690" s="25"/>
      <c r="C690" s="65"/>
      <c r="D690" s="65"/>
      <c r="E690" s="27"/>
      <c r="F690" s="351" t="s">
        <v>68</v>
      </c>
      <c r="G690" s="325"/>
      <c r="H690" s="70">
        <f>IF(SUM(H678:H689)=0,"",SUM(H678:H689))</f>
        <v>66</v>
      </c>
      <c r="I690" s="67" t="str">
        <f>IF(I677="1%steel","cft",IF(I677="1.5%steel","cft",IF(I677="2%steel","cft",I677)))</f>
        <v>No</v>
      </c>
      <c r="J690" s="1"/>
      <c r="K690" s="1"/>
      <c r="L690" s="1"/>
      <c r="M690" s="1"/>
      <c r="N690" s="1"/>
    </row>
    <row r="691" spans="1:14" ht="15.6">
      <c r="A691" s="1"/>
      <c r="B691" s="1"/>
      <c r="C691" s="1"/>
      <c r="D691" s="1"/>
      <c r="E691" s="1"/>
      <c r="F691" s="352" t="s">
        <v>69</v>
      </c>
      <c r="G691" s="350"/>
      <c r="H691" s="68">
        <v>0</v>
      </c>
      <c r="I691" s="69" t="str">
        <f>I690</f>
        <v>No</v>
      </c>
      <c r="J691" s="1"/>
      <c r="K691" s="1"/>
      <c r="L691" s="1"/>
      <c r="M691" s="1"/>
      <c r="N691" s="1"/>
    </row>
    <row r="692" spans="1:14" ht="15.6">
      <c r="A692" s="1"/>
      <c r="B692" s="1"/>
      <c r="C692" s="1"/>
      <c r="D692" s="1"/>
      <c r="E692" s="1"/>
      <c r="F692" s="351" t="s">
        <v>70</v>
      </c>
      <c r="G692" s="325"/>
      <c r="H692" s="70">
        <f>H691+H690</f>
        <v>66</v>
      </c>
      <c r="I692" s="67" t="str">
        <f>I690</f>
        <v>No</v>
      </c>
      <c r="J692" s="1"/>
      <c r="K692" s="1"/>
      <c r="L692" s="1"/>
      <c r="M692" s="1"/>
      <c r="N692" s="1"/>
    </row>
    <row r="693" spans="1:14" ht="15.6">
      <c r="A693" s="1"/>
      <c r="B693" s="1"/>
      <c r="C693" s="1"/>
      <c r="D693" s="1"/>
      <c r="E693" s="1"/>
      <c r="F693" s="1"/>
      <c r="G693" s="1"/>
      <c r="H693" s="1"/>
      <c r="I693" s="1"/>
      <c r="J693" s="1"/>
      <c r="K693" s="1"/>
      <c r="L693" s="1"/>
      <c r="M693" s="1"/>
      <c r="N693" s="1"/>
    </row>
    <row r="694" spans="1:14" ht="15.6">
      <c r="A694" s="1"/>
      <c r="B694" s="1"/>
      <c r="C694" s="1"/>
      <c r="D694" s="1"/>
      <c r="E694" s="1"/>
      <c r="F694" s="1"/>
      <c r="G694" s="1"/>
      <c r="H694" s="1"/>
      <c r="I694" s="1"/>
      <c r="J694" s="1"/>
      <c r="K694" s="1"/>
      <c r="L694" s="1"/>
      <c r="M694" s="1"/>
      <c r="N694" s="1"/>
    </row>
    <row r="695" spans="1:14" ht="24" customHeight="1">
      <c r="A695" s="1"/>
      <c r="B695" s="51" t="s">
        <v>138</v>
      </c>
      <c r="C695" s="8" t="s">
        <v>35</v>
      </c>
      <c r="D695" s="52"/>
      <c r="E695" s="52"/>
      <c r="F695" s="52"/>
      <c r="G695" s="10"/>
      <c r="H695" s="52"/>
      <c r="I695" s="11" t="s">
        <v>41</v>
      </c>
      <c r="J695" s="12" t="s">
        <v>49</v>
      </c>
      <c r="K695" s="1"/>
      <c r="L695" s="1"/>
      <c r="M695" s="1"/>
      <c r="N695" s="1"/>
    </row>
    <row r="696" spans="1:14" ht="218.4">
      <c r="A696" s="1"/>
      <c r="B696" s="62">
        <f>B678+1</f>
        <v>16</v>
      </c>
      <c r="C696" s="14" t="str">
        <f>'03-B.O.Q CIVIL WORK'!D75</f>
        <v>STEEL ALMARI
Dismantling and removal of existing damaged wooden/steel almirah/wardrobe and providing, fabricating, and fixing new steel almirah of approximate size 4 ft × 4 ft × 1 ft, fabricated from MS sections. The front shutter shall be constructed with 1" × 1" × 1/8" angle iron frame, clad with 20 gauge plain MS sheet fixed with rivets. Internal shelves shall be formed using angle iron framing and MS sheet of same specification.
The item shall include all necessary ironmongery such as handle, lock, hinges, and fittings, including fabrication, assembling, fixing in position, and all incidental works, excluding cost of red oxide primer and painting, complete in all respects as per specifications and Engineer’s instructions.</v>
      </c>
      <c r="D696" s="15"/>
      <c r="E696" s="15"/>
      <c r="F696" s="63"/>
      <c r="G696" s="15"/>
      <c r="H696" s="17" t="str">
        <f t="shared" ref="H696:H704" si="47">IF(PRODUCT(D696,E696,F696,G696,I696)=0,"",PRODUCT(D696,E696,F696,G696,I696))</f>
        <v/>
      </c>
      <c r="I696" s="18"/>
      <c r="J696" s="12" t="s">
        <v>50</v>
      </c>
      <c r="K696" s="1"/>
      <c r="L696" s="1"/>
      <c r="M696" s="1"/>
      <c r="N696" s="1"/>
    </row>
    <row r="697" spans="1:14" ht="15.6">
      <c r="A697" s="1"/>
      <c r="B697" s="62" t="s">
        <v>72</v>
      </c>
      <c r="C697" s="24" t="s">
        <v>103</v>
      </c>
      <c r="D697" s="15"/>
      <c r="E697" s="15"/>
      <c r="F697" s="15"/>
      <c r="G697" s="15"/>
      <c r="H697" s="17" t="str">
        <f t="shared" si="47"/>
        <v/>
      </c>
      <c r="I697" s="18"/>
      <c r="J697" s="12" t="s">
        <v>51</v>
      </c>
      <c r="K697" s="1"/>
      <c r="L697" s="1"/>
      <c r="M697" s="1"/>
      <c r="N697" s="1"/>
    </row>
    <row r="698" spans="1:14" ht="15.6">
      <c r="A698" s="1"/>
      <c r="B698" s="78"/>
      <c r="C698" s="24" t="s">
        <v>140</v>
      </c>
      <c r="D698" s="21">
        <v>3</v>
      </c>
      <c r="E698" s="21"/>
      <c r="F698" s="21"/>
      <c r="G698" s="21"/>
      <c r="H698" s="22">
        <f t="shared" si="47"/>
        <v>3</v>
      </c>
      <c r="I698" s="18"/>
      <c r="J698" s="12"/>
      <c r="K698" s="1"/>
      <c r="L698" s="1"/>
      <c r="M698" s="1"/>
      <c r="N698" s="1"/>
    </row>
    <row r="699" spans="1:14" ht="15.6">
      <c r="A699" s="1"/>
      <c r="B699" s="78"/>
      <c r="C699" s="64"/>
      <c r="D699" s="15"/>
      <c r="E699" s="15"/>
      <c r="F699" s="15"/>
      <c r="G699" s="21"/>
      <c r="H699" s="22" t="str">
        <f t="shared" si="47"/>
        <v/>
      </c>
      <c r="I699" s="18"/>
      <c r="J699" s="12"/>
      <c r="K699" s="1"/>
      <c r="L699" s="1"/>
      <c r="M699" s="1"/>
      <c r="N699" s="1"/>
    </row>
    <row r="700" spans="1:14" ht="15.6">
      <c r="A700" s="1"/>
      <c r="B700" s="62" t="s">
        <v>74</v>
      </c>
      <c r="C700" s="24" t="s">
        <v>105</v>
      </c>
      <c r="D700" s="15"/>
      <c r="E700" s="15"/>
      <c r="F700" s="15"/>
      <c r="G700" s="21"/>
      <c r="H700" s="22" t="str">
        <f t="shared" si="47"/>
        <v/>
      </c>
      <c r="I700" s="18"/>
      <c r="J700" s="12"/>
      <c r="K700" s="1"/>
      <c r="L700" s="1"/>
      <c r="M700" s="1"/>
      <c r="N700" s="1"/>
    </row>
    <row r="701" spans="1:14" ht="15.6">
      <c r="A701" s="1"/>
      <c r="B701" s="78"/>
      <c r="C701" s="24" t="s">
        <v>140</v>
      </c>
      <c r="D701" s="21">
        <v>3</v>
      </c>
      <c r="E701" s="21"/>
      <c r="F701" s="21"/>
      <c r="G701" s="21"/>
      <c r="H701" s="22">
        <f t="shared" si="47"/>
        <v>3</v>
      </c>
      <c r="I701" s="18"/>
      <c r="J701" s="12" t="s">
        <v>53</v>
      </c>
      <c r="K701" s="1"/>
      <c r="L701" s="1"/>
      <c r="M701" s="1"/>
      <c r="N701" s="1"/>
    </row>
    <row r="702" spans="1:14" ht="15.6">
      <c r="A702" s="1"/>
      <c r="B702" s="47"/>
      <c r="C702" s="64"/>
      <c r="D702" s="15"/>
      <c r="E702" s="15"/>
      <c r="F702" s="15"/>
      <c r="G702" s="15"/>
      <c r="H702" s="22" t="str">
        <f t="shared" si="47"/>
        <v/>
      </c>
      <c r="I702" s="18"/>
      <c r="J702" s="12" t="s">
        <v>57</v>
      </c>
      <c r="K702" s="1"/>
      <c r="L702" s="1"/>
      <c r="M702" s="1"/>
      <c r="N702" s="1"/>
    </row>
    <row r="703" spans="1:14" ht="15.6">
      <c r="A703" s="1"/>
      <c r="B703" s="47"/>
      <c r="C703" s="63"/>
      <c r="D703" s="15"/>
      <c r="E703" s="15"/>
      <c r="F703" s="15"/>
      <c r="G703" s="15"/>
      <c r="H703" s="22" t="str">
        <f t="shared" si="47"/>
        <v/>
      </c>
      <c r="I703" s="18"/>
      <c r="J703" s="1"/>
      <c r="K703" s="1"/>
      <c r="L703" s="1"/>
      <c r="M703" s="1"/>
      <c r="N703" s="1"/>
    </row>
    <row r="704" spans="1:14" ht="15.6">
      <c r="A704" s="1"/>
      <c r="B704" s="47"/>
      <c r="C704" s="63"/>
      <c r="D704" s="15"/>
      <c r="E704" s="15"/>
      <c r="F704" s="15"/>
      <c r="G704" s="15"/>
      <c r="H704" s="22" t="str">
        <f t="shared" si="47"/>
        <v/>
      </c>
      <c r="I704" s="18"/>
      <c r="J704" s="1"/>
      <c r="K704" s="1"/>
      <c r="L704" s="1"/>
      <c r="M704" s="1"/>
      <c r="N704" s="1"/>
    </row>
    <row r="705" spans="1:14" ht="15.6">
      <c r="A705" s="1"/>
      <c r="B705" s="25"/>
      <c r="C705" s="65"/>
      <c r="D705" s="65"/>
      <c r="E705" s="27"/>
      <c r="F705" s="351" t="s">
        <v>68</v>
      </c>
      <c r="G705" s="325"/>
      <c r="H705" s="66">
        <f>IF(SUM(H696:H704)=0,"",SUM(H696:H704))</f>
        <v>6</v>
      </c>
      <c r="I705" s="67" t="str">
        <f>IF(I695="1%steel","cft",IF(I695="1.5%steel","cft",IF(I695="2%steel","cft",I695)))</f>
        <v>No</v>
      </c>
      <c r="J705" s="1"/>
      <c r="K705" s="1"/>
      <c r="L705" s="1"/>
      <c r="M705" s="1"/>
      <c r="N705" s="1"/>
    </row>
    <row r="706" spans="1:14" ht="15.6">
      <c r="A706" s="1"/>
      <c r="B706" s="1"/>
      <c r="C706" s="1"/>
      <c r="D706" s="1"/>
      <c r="E706" s="1"/>
      <c r="F706" s="352" t="s">
        <v>69</v>
      </c>
      <c r="G706" s="350"/>
      <c r="H706" s="68">
        <v>0</v>
      </c>
      <c r="I706" s="69" t="str">
        <f>I705</f>
        <v>No</v>
      </c>
      <c r="J706" s="1"/>
      <c r="K706" s="1"/>
      <c r="L706" s="1"/>
      <c r="M706" s="1"/>
      <c r="N706" s="1"/>
    </row>
    <row r="707" spans="1:14" ht="15.6">
      <c r="A707" s="1"/>
      <c r="B707" s="1"/>
      <c r="C707" s="1"/>
      <c r="D707" s="1"/>
      <c r="E707" s="1"/>
      <c r="F707" s="351" t="s">
        <v>70</v>
      </c>
      <c r="G707" s="325"/>
      <c r="H707" s="70">
        <f>H706+H705</f>
        <v>6</v>
      </c>
      <c r="I707" s="67" t="str">
        <f>I705</f>
        <v>No</v>
      </c>
      <c r="J707" s="1"/>
      <c r="K707" s="1"/>
      <c r="L707" s="1"/>
      <c r="M707" s="1"/>
      <c r="N707" s="1"/>
    </row>
    <row r="708" spans="1:14" ht="15.6">
      <c r="A708" s="1"/>
      <c r="B708" s="1"/>
      <c r="C708" s="1"/>
      <c r="D708" s="1"/>
      <c r="E708" s="1"/>
      <c r="F708" s="1"/>
      <c r="G708" s="1"/>
      <c r="H708" s="1"/>
      <c r="I708" s="1"/>
      <c r="J708" s="1"/>
      <c r="K708" s="1"/>
      <c r="L708" s="1"/>
      <c r="M708" s="1"/>
      <c r="N708" s="1"/>
    </row>
    <row r="709" spans="1:14" ht="15.6">
      <c r="A709" s="1"/>
      <c r="B709" s="1"/>
      <c r="C709" s="1"/>
      <c r="D709" s="1"/>
      <c r="E709" s="1"/>
      <c r="F709" s="1"/>
      <c r="G709" s="1"/>
      <c r="H709" s="1"/>
      <c r="I709" s="1"/>
      <c r="J709" s="1"/>
      <c r="K709" s="1"/>
      <c r="L709" s="1"/>
      <c r="M709" s="1"/>
      <c r="N709" s="1"/>
    </row>
    <row r="710" spans="1:14" ht="15.6">
      <c r="A710" s="1"/>
      <c r="B710" s="1"/>
      <c r="C710" s="1"/>
      <c r="D710" s="1"/>
      <c r="E710" s="1"/>
      <c r="F710" s="1"/>
      <c r="G710" s="1"/>
      <c r="H710" s="1"/>
      <c r="I710" s="1"/>
      <c r="J710" s="1"/>
      <c r="K710" s="1"/>
      <c r="L710" s="1"/>
      <c r="M710" s="1"/>
      <c r="N710" s="1"/>
    </row>
  </sheetData>
  <mergeCells count="128">
    <mergeCell ref="F706:G706"/>
    <mergeCell ref="F707:G707"/>
    <mergeCell ref="F662:G662"/>
    <mergeCell ref="F663:G663"/>
    <mergeCell ref="F672:G672"/>
    <mergeCell ref="F673:G673"/>
    <mergeCell ref="F674:G674"/>
    <mergeCell ref="F690:G690"/>
    <mergeCell ref="F691:G691"/>
    <mergeCell ref="F692:G692"/>
    <mergeCell ref="F705:G705"/>
    <mergeCell ref="F612:G612"/>
    <mergeCell ref="F613:G613"/>
    <mergeCell ref="F628:G628"/>
    <mergeCell ref="F629:G629"/>
    <mergeCell ref="F630:G630"/>
    <mergeCell ref="F647:G647"/>
    <mergeCell ref="F648:G648"/>
    <mergeCell ref="F649:G649"/>
    <mergeCell ref="F661:G661"/>
    <mergeCell ref="F561:G561"/>
    <mergeCell ref="F562:G562"/>
    <mergeCell ref="F575:G575"/>
    <mergeCell ref="F576:G576"/>
    <mergeCell ref="F577:G577"/>
    <mergeCell ref="F596:G596"/>
    <mergeCell ref="F597:G597"/>
    <mergeCell ref="F598:G598"/>
    <mergeCell ref="F611:G611"/>
    <mergeCell ref="F491:G491"/>
    <mergeCell ref="F492:G492"/>
    <mergeCell ref="F503:G503"/>
    <mergeCell ref="F504:G504"/>
    <mergeCell ref="F505:G505"/>
    <mergeCell ref="F526:G526"/>
    <mergeCell ref="F527:G527"/>
    <mergeCell ref="F528:G528"/>
    <mergeCell ref="F560:G560"/>
    <mergeCell ref="F452:G452"/>
    <mergeCell ref="F453:G453"/>
    <mergeCell ref="F463:G463"/>
    <mergeCell ref="F464:G464"/>
    <mergeCell ref="F465:G465"/>
    <mergeCell ref="F477:G477"/>
    <mergeCell ref="F478:G478"/>
    <mergeCell ref="F479:G479"/>
    <mergeCell ref="F490:G490"/>
    <mergeCell ref="F398:G398"/>
    <mergeCell ref="F399:G399"/>
    <mergeCell ref="F417:G417"/>
    <mergeCell ref="F418:G418"/>
    <mergeCell ref="F419:G419"/>
    <mergeCell ref="F431:G431"/>
    <mergeCell ref="F432:G432"/>
    <mergeCell ref="F433:G433"/>
    <mergeCell ref="F451:G451"/>
    <mergeCell ref="F344:G344"/>
    <mergeCell ref="F345:G345"/>
    <mergeCell ref="F361:G361"/>
    <mergeCell ref="F362:G362"/>
    <mergeCell ref="F363:G363"/>
    <mergeCell ref="F378:G378"/>
    <mergeCell ref="F379:G379"/>
    <mergeCell ref="F380:G380"/>
    <mergeCell ref="F397:G397"/>
    <mergeCell ref="F287:G287"/>
    <mergeCell ref="F288:G288"/>
    <mergeCell ref="F312:G312"/>
    <mergeCell ref="F313:G313"/>
    <mergeCell ref="F314:G314"/>
    <mergeCell ref="F329:G329"/>
    <mergeCell ref="F330:G330"/>
    <mergeCell ref="F331:G331"/>
    <mergeCell ref="F343:G343"/>
    <mergeCell ref="F234:G234"/>
    <mergeCell ref="F235:G235"/>
    <mergeCell ref="F249:G249"/>
    <mergeCell ref="F250:G250"/>
    <mergeCell ref="F251:G251"/>
    <mergeCell ref="F267:G267"/>
    <mergeCell ref="F268:G268"/>
    <mergeCell ref="F269:G269"/>
    <mergeCell ref="F286:G286"/>
    <mergeCell ref="F194:G194"/>
    <mergeCell ref="F195:G195"/>
    <mergeCell ref="F205:G205"/>
    <mergeCell ref="F206:G206"/>
    <mergeCell ref="F207:G207"/>
    <mergeCell ref="F218:G218"/>
    <mergeCell ref="F219:G219"/>
    <mergeCell ref="F220:G220"/>
    <mergeCell ref="F233:G233"/>
    <mergeCell ref="F152:G152"/>
    <mergeCell ref="F153:G153"/>
    <mergeCell ref="F165:G165"/>
    <mergeCell ref="F166:G166"/>
    <mergeCell ref="F167:G167"/>
    <mergeCell ref="F179:G179"/>
    <mergeCell ref="F180:G180"/>
    <mergeCell ref="F181:G181"/>
    <mergeCell ref="F193:G193"/>
    <mergeCell ref="F110:G110"/>
    <mergeCell ref="F111:G111"/>
    <mergeCell ref="F123:G123"/>
    <mergeCell ref="F124:G124"/>
    <mergeCell ref="F125:G125"/>
    <mergeCell ref="F137:G137"/>
    <mergeCell ref="F138:G138"/>
    <mergeCell ref="F139:G139"/>
    <mergeCell ref="F151:G151"/>
    <mergeCell ref="F65:G65"/>
    <mergeCell ref="F66:G66"/>
    <mergeCell ref="F83:G83"/>
    <mergeCell ref="F84:G84"/>
    <mergeCell ref="F85:G85"/>
    <mergeCell ref="F97:G97"/>
    <mergeCell ref="F98:G98"/>
    <mergeCell ref="F99:G99"/>
    <mergeCell ref="F109:G109"/>
    <mergeCell ref="B2:C2"/>
    <mergeCell ref="D2:I2"/>
    <mergeCell ref="F27:G27"/>
    <mergeCell ref="F28:G28"/>
    <mergeCell ref="F29:G29"/>
    <mergeCell ref="F48:G48"/>
    <mergeCell ref="F49:G49"/>
    <mergeCell ref="F50:G50"/>
    <mergeCell ref="F64:G64"/>
  </mergeCells>
  <dataValidations count="1">
    <dataValidation type="list" allowBlank="1" sqref="I6 I34 I53 I69 I89 I102 I114 I128 I142 I156 I170 I184 I198 I210 I223 I238 I254 I272 I291 I319 I334 I348 I366 I383 I402 I422 I436 I456 I468 I482 I495 I508 I531 I565 I580 I601 I616 I633 I652 I666 I677 I695" xr:uid="{00000000-0002-0000-0300-000000000000}">
      <formula1>"cft,ft,Job,Kg,sft,No,Point,Trip,Anchor,P. Hole"</formula1>
    </dataValidation>
  </dataValidation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FF"/>
  </sheetPr>
  <dimension ref="A1:M40"/>
  <sheetViews>
    <sheetView showGridLines="0" tabSelected="1" zoomScale="60" zoomScaleNormal="60" workbookViewId="0">
      <selection activeCell="I1" sqref="I1:Q1048576"/>
    </sheetView>
  </sheetViews>
  <sheetFormatPr defaultColWidth="12.6640625" defaultRowHeight="15" customHeight="1"/>
  <cols>
    <col min="1" max="1" width="3.33203125" style="99" customWidth="1"/>
    <col min="2" max="2" width="7.44140625" style="184" customWidth="1"/>
    <col min="3" max="3" width="11.88671875" style="99" customWidth="1"/>
    <col min="4" max="4" width="63" style="99" customWidth="1"/>
    <col min="5" max="5" width="9.6640625" style="99" customWidth="1"/>
    <col min="6" max="6" width="11.88671875" style="99" customWidth="1"/>
    <col min="7" max="7" width="7.5546875" style="99" customWidth="1"/>
    <col min="8" max="8" width="11.33203125" style="99" customWidth="1"/>
    <col min="9" max="9" width="3.88671875" style="99" customWidth="1"/>
    <col min="10" max="13" width="9.109375" style="99" customWidth="1"/>
    <col min="14" max="16384" width="12.6640625" style="99"/>
  </cols>
  <sheetData>
    <row r="1" spans="1:13" ht="16.5" customHeight="1">
      <c r="A1" s="173"/>
      <c r="B1" s="174"/>
      <c r="C1" s="173"/>
      <c r="D1" s="173"/>
      <c r="E1" s="173"/>
      <c r="F1" s="173"/>
      <c r="G1" s="173"/>
      <c r="H1" s="173"/>
      <c r="I1" s="173"/>
      <c r="J1" s="173"/>
      <c r="K1" s="173"/>
      <c r="L1" s="173"/>
      <c r="M1" s="173"/>
    </row>
    <row r="2" spans="1:13" ht="22.5" customHeight="1" thickBot="1">
      <c r="A2" s="175"/>
      <c r="B2" s="285" t="s">
        <v>255</v>
      </c>
      <c r="C2" s="286"/>
      <c r="D2" s="286"/>
      <c r="E2" s="286"/>
      <c r="F2" s="286"/>
      <c r="G2" s="286"/>
      <c r="H2" s="287"/>
      <c r="I2" s="173"/>
      <c r="J2" s="173"/>
      <c r="K2" s="173"/>
      <c r="L2" s="173"/>
      <c r="M2" s="173"/>
    </row>
    <row r="3" spans="1:13" ht="49.5" customHeight="1">
      <c r="A3" s="175"/>
      <c r="B3" s="146" t="s">
        <v>11</v>
      </c>
      <c r="C3" s="147" t="s">
        <v>253</v>
      </c>
      <c r="D3" s="148" t="s">
        <v>252</v>
      </c>
      <c r="E3" s="148" t="s">
        <v>12</v>
      </c>
      <c r="F3" s="148" t="s">
        <v>13</v>
      </c>
      <c r="G3" s="149" t="s">
        <v>14</v>
      </c>
      <c r="H3" s="150" t="s">
        <v>251</v>
      </c>
      <c r="I3" s="175"/>
      <c r="J3" s="175"/>
      <c r="K3" s="175"/>
      <c r="L3" s="175"/>
      <c r="M3" s="175"/>
    </row>
    <row r="4" spans="1:13" ht="30" customHeight="1">
      <c r="A4" s="175"/>
      <c r="B4" s="353" t="s">
        <v>141</v>
      </c>
      <c r="C4" s="295"/>
      <c r="D4" s="295"/>
      <c r="E4" s="295"/>
      <c r="F4" s="295"/>
      <c r="G4" s="296"/>
      <c r="H4" s="151"/>
      <c r="I4" s="176"/>
      <c r="J4" s="176"/>
      <c r="K4" s="176"/>
      <c r="L4" s="176"/>
      <c r="M4" s="176"/>
    </row>
    <row r="5" spans="1:13" ht="176.25" customHeight="1">
      <c r="A5" s="175"/>
      <c r="B5" s="354" t="s">
        <v>257</v>
      </c>
      <c r="C5" s="295"/>
      <c r="D5" s="295"/>
      <c r="E5" s="295"/>
      <c r="F5" s="295"/>
      <c r="G5" s="296"/>
      <c r="H5" s="152"/>
      <c r="I5" s="175"/>
      <c r="J5" s="175"/>
      <c r="K5" s="175"/>
      <c r="L5" s="175"/>
      <c r="M5" s="175"/>
    </row>
    <row r="6" spans="1:13" ht="82.8">
      <c r="A6" s="175"/>
      <c r="B6" s="153">
        <v>1</v>
      </c>
      <c r="C6" s="154" t="s">
        <v>142</v>
      </c>
      <c r="D6" s="155" t="s">
        <v>258</v>
      </c>
      <c r="E6" s="154" t="s">
        <v>143</v>
      </c>
      <c r="F6" s="156">
        <f>'04(a)-M.S Electrical Work'!H19</f>
        <v>1497</v>
      </c>
      <c r="G6" s="157"/>
      <c r="H6" s="158"/>
      <c r="I6" s="175"/>
      <c r="J6" s="175"/>
      <c r="K6" s="175"/>
      <c r="L6" s="175"/>
      <c r="M6" s="175"/>
    </row>
    <row r="7" spans="1:13" ht="69">
      <c r="A7" s="175"/>
      <c r="B7" s="153">
        <f t="shared" ref="B7:B15" si="0">B6+1</f>
        <v>2</v>
      </c>
      <c r="C7" s="154" t="s">
        <v>144</v>
      </c>
      <c r="D7" s="155" t="s">
        <v>259</v>
      </c>
      <c r="E7" s="154" t="s">
        <v>145</v>
      </c>
      <c r="F7" s="156">
        <f>'04(a)-M.S Electrical Work'!H35</f>
        <v>150</v>
      </c>
      <c r="G7" s="157"/>
      <c r="H7" s="158"/>
      <c r="I7" s="175"/>
      <c r="J7" s="175"/>
      <c r="K7" s="175"/>
      <c r="L7" s="175"/>
      <c r="M7" s="175"/>
    </row>
    <row r="8" spans="1:13" ht="69">
      <c r="A8" s="175"/>
      <c r="B8" s="153">
        <f t="shared" si="0"/>
        <v>3</v>
      </c>
      <c r="C8" s="154" t="s">
        <v>146</v>
      </c>
      <c r="D8" s="155" t="s">
        <v>260</v>
      </c>
      <c r="E8" s="154" t="s">
        <v>145</v>
      </c>
      <c r="F8" s="156">
        <f>'04(a)-M.S Electrical Work'!H52</f>
        <v>2712</v>
      </c>
      <c r="G8" s="157"/>
      <c r="H8" s="158"/>
      <c r="I8" s="175"/>
      <c r="J8" s="175"/>
      <c r="K8" s="175"/>
      <c r="L8" s="175"/>
      <c r="M8" s="175"/>
    </row>
    <row r="9" spans="1:13" ht="55.2">
      <c r="A9" s="175"/>
      <c r="B9" s="153">
        <f t="shared" si="0"/>
        <v>4</v>
      </c>
      <c r="C9" s="154" t="s">
        <v>147</v>
      </c>
      <c r="D9" s="155" t="s">
        <v>261</v>
      </c>
      <c r="E9" s="154" t="s">
        <v>145</v>
      </c>
      <c r="F9" s="156">
        <f>'04(a)-M.S Electrical Work'!H69</f>
        <v>314</v>
      </c>
      <c r="G9" s="157"/>
      <c r="H9" s="158"/>
      <c r="I9" s="175"/>
      <c r="J9" s="175"/>
      <c r="K9" s="175"/>
      <c r="L9" s="175"/>
      <c r="M9" s="175"/>
    </row>
    <row r="10" spans="1:13" ht="55.2">
      <c r="A10" s="175"/>
      <c r="B10" s="153">
        <f t="shared" si="0"/>
        <v>5</v>
      </c>
      <c r="C10" s="154" t="s">
        <v>148</v>
      </c>
      <c r="D10" s="155" t="s">
        <v>262</v>
      </c>
      <c r="E10" s="154" t="s">
        <v>145</v>
      </c>
      <c r="F10" s="156">
        <f>'04(a)-M.S Electrical Work'!H86</f>
        <v>300</v>
      </c>
      <c r="G10" s="157"/>
      <c r="H10" s="158"/>
      <c r="I10" s="175"/>
      <c r="J10" s="175"/>
      <c r="K10" s="175"/>
      <c r="L10" s="175"/>
      <c r="M10" s="175"/>
    </row>
    <row r="11" spans="1:13" ht="55.2">
      <c r="A11" s="175"/>
      <c r="B11" s="153">
        <f t="shared" si="0"/>
        <v>6</v>
      </c>
      <c r="C11" s="154" t="s">
        <v>149</v>
      </c>
      <c r="D11" s="155" t="s">
        <v>263</v>
      </c>
      <c r="E11" s="154" t="s">
        <v>150</v>
      </c>
      <c r="F11" s="156">
        <f>'04(a)-M.S Electrical Work'!H102</f>
        <v>0.5</v>
      </c>
      <c r="G11" s="157"/>
      <c r="H11" s="158"/>
      <c r="I11" s="175"/>
      <c r="J11" s="175"/>
      <c r="K11" s="175"/>
      <c r="L11" s="175"/>
      <c r="M11" s="175"/>
    </row>
    <row r="12" spans="1:13" ht="41.4">
      <c r="A12" s="175"/>
      <c r="B12" s="153">
        <f t="shared" si="0"/>
        <v>7</v>
      </c>
      <c r="C12" s="154" t="s">
        <v>151</v>
      </c>
      <c r="D12" s="155" t="s">
        <v>264</v>
      </c>
      <c r="E12" s="154" t="s">
        <v>150</v>
      </c>
      <c r="F12" s="156">
        <f>'04(a)-M.S Electrical Work'!H118</f>
        <v>24</v>
      </c>
      <c r="G12" s="157"/>
      <c r="H12" s="158"/>
      <c r="I12" s="175"/>
      <c r="J12" s="175"/>
      <c r="K12" s="175"/>
      <c r="L12" s="175"/>
      <c r="M12" s="175"/>
    </row>
    <row r="13" spans="1:13" ht="27.6">
      <c r="A13" s="175"/>
      <c r="B13" s="153">
        <f t="shared" si="0"/>
        <v>8</v>
      </c>
      <c r="C13" s="154" t="s">
        <v>152</v>
      </c>
      <c r="D13" s="155" t="s">
        <v>265</v>
      </c>
      <c r="E13" s="154" t="s">
        <v>150</v>
      </c>
      <c r="F13" s="156">
        <f>'04(a)-M.S Electrical Work'!H135</f>
        <v>24</v>
      </c>
      <c r="G13" s="159"/>
      <c r="H13" s="158"/>
      <c r="I13" s="175"/>
      <c r="J13" s="175"/>
      <c r="K13" s="175"/>
      <c r="L13" s="175"/>
      <c r="M13" s="175"/>
    </row>
    <row r="14" spans="1:13" ht="55.2">
      <c r="A14" s="175"/>
      <c r="B14" s="153">
        <f t="shared" si="0"/>
        <v>9</v>
      </c>
      <c r="C14" s="154" t="s">
        <v>153</v>
      </c>
      <c r="D14" s="155" t="s">
        <v>266</v>
      </c>
      <c r="E14" s="154" t="s">
        <v>150</v>
      </c>
      <c r="F14" s="156">
        <f>'04(a)-M.S Electrical Work'!H152</f>
        <v>15</v>
      </c>
      <c r="G14" s="159"/>
      <c r="H14" s="158"/>
      <c r="I14" s="175"/>
      <c r="J14" s="175"/>
      <c r="K14" s="175"/>
      <c r="L14" s="175"/>
      <c r="M14" s="175"/>
    </row>
    <row r="15" spans="1:13" ht="41.4">
      <c r="A15" s="175"/>
      <c r="B15" s="153">
        <f t="shared" si="0"/>
        <v>10</v>
      </c>
      <c r="C15" s="154" t="s">
        <v>154</v>
      </c>
      <c r="D15" s="155" t="s">
        <v>267</v>
      </c>
      <c r="E15" s="154" t="s">
        <v>150</v>
      </c>
      <c r="F15" s="156">
        <f>'04(a)-M.S Electrical Work'!H168</f>
        <v>2</v>
      </c>
      <c r="G15" s="159"/>
      <c r="H15" s="158"/>
      <c r="I15" s="175"/>
      <c r="J15" s="175"/>
      <c r="K15" s="175"/>
      <c r="L15" s="175"/>
      <c r="M15" s="175"/>
    </row>
    <row r="16" spans="1:13" ht="24.75" customHeight="1" thickBot="1">
      <c r="A16" s="175"/>
      <c r="B16" s="359" t="s">
        <v>155</v>
      </c>
      <c r="C16" s="278"/>
      <c r="D16" s="278"/>
      <c r="E16" s="278"/>
      <c r="F16" s="278"/>
      <c r="G16" s="279"/>
      <c r="H16" s="160">
        <f>SUM(H5:H15)</f>
        <v>0</v>
      </c>
      <c r="I16" s="175"/>
      <c r="J16" s="175"/>
      <c r="K16" s="175"/>
      <c r="L16" s="175"/>
      <c r="M16" s="175"/>
    </row>
    <row r="17" spans="1:13" ht="16.2" thickBot="1">
      <c r="A17" s="175"/>
      <c r="B17" s="161"/>
      <c r="C17" s="162"/>
      <c r="D17" s="162"/>
      <c r="E17" s="162"/>
      <c r="F17" s="162"/>
      <c r="G17" s="162"/>
      <c r="H17" s="163"/>
      <c r="I17" s="175"/>
      <c r="J17" s="175"/>
      <c r="K17" s="175"/>
      <c r="L17" s="175"/>
      <c r="M17" s="175"/>
    </row>
    <row r="18" spans="1:13" ht="24" customHeight="1">
      <c r="A18" s="175"/>
      <c r="B18" s="355" t="s">
        <v>156</v>
      </c>
      <c r="C18" s="292"/>
      <c r="D18" s="292"/>
      <c r="E18" s="292"/>
      <c r="F18" s="292"/>
      <c r="G18" s="293"/>
      <c r="H18" s="164"/>
      <c r="I18" s="175"/>
      <c r="J18" s="175"/>
      <c r="K18" s="175"/>
      <c r="L18" s="175"/>
      <c r="M18" s="175"/>
    </row>
    <row r="19" spans="1:13" ht="15.6">
      <c r="A19" s="175"/>
      <c r="B19" s="356" t="s">
        <v>268</v>
      </c>
      <c r="C19" s="357"/>
      <c r="D19" s="357"/>
      <c r="E19" s="357"/>
      <c r="F19" s="357"/>
      <c r="G19" s="358"/>
      <c r="H19" s="165"/>
      <c r="I19" s="175"/>
      <c r="J19" s="175"/>
      <c r="K19" s="177"/>
      <c r="L19" s="175"/>
      <c r="M19" s="175"/>
    </row>
    <row r="20" spans="1:13" ht="41.4">
      <c r="A20" s="175"/>
      <c r="B20" s="153">
        <v>1</v>
      </c>
      <c r="C20" s="154" t="s">
        <v>256</v>
      </c>
      <c r="D20" s="155" t="s">
        <v>269</v>
      </c>
      <c r="E20" s="154" t="s">
        <v>150</v>
      </c>
      <c r="F20" s="166">
        <f>'04(a)-M.S Electrical Work'!H183</f>
        <v>15</v>
      </c>
      <c r="G20" s="167"/>
      <c r="H20" s="158"/>
      <c r="I20" s="175"/>
      <c r="J20" s="178"/>
      <c r="K20" s="179"/>
      <c r="L20" s="180"/>
      <c r="M20" s="180"/>
    </row>
    <row r="21" spans="1:13" ht="27.6">
      <c r="A21" s="175"/>
      <c r="B21" s="153">
        <v>3</v>
      </c>
      <c r="C21" s="154" t="str">
        <f t="shared" ref="C21:C33" si="1">"ELEC"&amp;CHAR(10)&amp;"N.S.I -"&amp;TEXT(VALUE(RIGHT(C20,2))+1,"00")</f>
        <v>ELEC
N.S.I -02</v>
      </c>
      <c r="D21" s="155" t="s">
        <v>270</v>
      </c>
      <c r="E21" s="154" t="s">
        <v>150</v>
      </c>
      <c r="F21" s="166">
        <f>'04(a)-M.S Electrical Work'!H199</f>
        <v>15</v>
      </c>
      <c r="G21" s="167"/>
      <c r="H21" s="158"/>
      <c r="I21" s="175"/>
      <c r="J21" s="181"/>
      <c r="K21" s="179"/>
      <c r="L21" s="180"/>
      <c r="M21" s="180"/>
    </row>
    <row r="22" spans="1:13" ht="41.4">
      <c r="A22" s="175"/>
      <c r="B22" s="153">
        <v>4</v>
      </c>
      <c r="C22" s="154" t="str">
        <f t="shared" si="1"/>
        <v>ELEC
N.S.I -03</v>
      </c>
      <c r="D22" s="155" t="s">
        <v>271</v>
      </c>
      <c r="E22" s="154" t="s">
        <v>150</v>
      </c>
      <c r="F22" s="166">
        <f>'04(a)-M.S Electrical Work'!H215</f>
        <v>18</v>
      </c>
      <c r="G22" s="167"/>
      <c r="H22" s="158"/>
      <c r="I22" s="175"/>
      <c r="J22" s="181"/>
      <c r="K22" s="179"/>
      <c r="L22" s="180"/>
      <c r="M22" s="180"/>
    </row>
    <row r="23" spans="1:13" ht="27.6">
      <c r="A23" s="175"/>
      <c r="B23" s="153">
        <v>5</v>
      </c>
      <c r="C23" s="154" t="str">
        <f t="shared" si="1"/>
        <v>ELEC
N.S.I -04</v>
      </c>
      <c r="D23" s="155" t="s">
        <v>272</v>
      </c>
      <c r="E23" s="154" t="s">
        <v>150</v>
      </c>
      <c r="F23" s="166">
        <f>'04(a)-M.S Electrical Work'!H232</f>
        <v>6</v>
      </c>
      <c r="G23" s="167"/>
      <c r="H23" s="158"/>
      <c r="I23" s="175"/>
      <c r="J23" s="181"/>
      <c r="K23" s="179"/>
      <c r="L23" s="180"/>
      <c r="M23" s="180"/>
    </row>
    <row r="24" spans="1:13" ht="41.4">
      <c r="A24" s="175"/>
      <c r="B24" s="153">
        <v>6</v>
      </c>
      <c r="C24" s="154" t="str">
        <f t="shared" si="1"/>
        <v>ELEC
N.S.I -05</v>
      </c>
      <c r="D24" s="155" t="s">
        <v>273</v>
      </c>
      <c r="E24" s="154" t="s">
        <v>150</v>
      </c>
      <c r="F24" s="166">
        <f>'04(a)-M.S Electrical Work'!H248</f>
        <v>2</v>
      </c>
      <c r="G24" s="167"/>
      <c r="H24" s="158"/>
      <c r="I24" s="175"/>
      <c r="J24" s="181"/>
      <c r="K24" s="179"/>
      <c r="L24" s="180"/>
      <c r="M24" s="180"/>
    </row>
    <row r="25" spans="1:13" ht="41.4">
      <c r="A25" s="175"/>
      <c r="B25" s="153">
        <v>7</v>
      </c>
      <c r="C25" s="154" t="str">
        <f t="shared" si="1"/>
        <v>ELEC
N.S.I -06</v>
      </c>
      <c r="D25" s="155" t="s">
        <v>274</v>
      </c>
      <c r="E25" s="154" t="s">
        <v>150</v>
      </c>
      <c r="F25" s="166">
        <f>'04(a)-M.S Electrical Work'!H263</f>
        <v>9</v>
      </c>
      <c r="G25" s="167"/>
      <c r="H25" s="158"/>
      <c r="I25" s="175"/>
      <c r="J25" s="181"/>
      <c r="K25" s="179"/>
      <c r="L25" s="180"/>
      <c r="M25" s="180"/>
    </row>
    <row r="26" spans="1:13" ht="41.4">
      <c r="A26" s="175"/>
      <c r="B26" s="153">
        <v>8</v>
      </c>
      <c r="C26" s="154" t="str">
        <f t="shared" si="1"/>
        <v>ELEC
N.S.I -07</v>
      </c>
      <c r="D26" s="155" t="s">
        <v>275</v>
      </c>
      <c r="E26" s="154" t="s">
        <v>145</v>
      </c>
      <c r="F26" s="166">
        <f>'04(a)-M.S Electrical Work'!H280</f>
        <v>3</v>
      </c>
      <c r="G26" s="167"/>
      <c r="H26" s="158"/>
      <c r="I26" s="175"/>
      <c r="J26" s="181"/>
      <c r="K26" s="179"/>
      <c r="L26" s="180"/>
      <c r="M26" s="180"/>
    </row>
    <row r="27" spans="1:13" ht="27.6">
      <c r="A27" s="175"/>
      <c r="B27" s="153">
        <v>9</v>
      </c>
      <c r="C27" s="154" t="str">
        <f t="shared" si="1"/>
        <v>ELEC
N.S.I -08</v>
      </c>
      <c r="D27" s="155" t="s">
        <v>276</v>
      </c>
      <c r="E27" s="154" t="s">
        <v>150</v>
      </c>
      <c r="F27" s="166">
        <f>'04(a)-M.S Electrical Work'!H296</f>
        <v>6</v>
      </c>
      <c r="G27" s="167"/>
      <c r="H27" s="158"/>
      <c r="I27" s="175"/>
      <c r="J27" s="181"/>
      <c r="K27" s="179"/>
      <c r="L27" s="180"/>
      <c r="M27" s="180"/>
    </row>
    <row r="28" spans="1:13" ht="41.4">
      <c r="A28" s="175"/>
      <c r="B28" s="153">
        <v>10</v>
      </c>
      <c r="C28" s="154" t="str">
        <f t="shared" si="1"/>
        <v>ELEC
N.S.I -09</v>
      </c>
      <c r="D28" s="155" t="s">
        <v>277</v>
      </c>
      <c r="E28" s="154" t="s">
        <v>150</v>
      </c>
      <c r="F28" s="166">
        <f>'04(a)-M.S Electrical Work'!H312</f>
        <v>2</v>
      </c>
      <c r="G28" s="167"/>
      <c r="H28" s="158"/>
      <c r="I28" s="175"/>
      <c r="J28" s="181"/>
      <c r="K28" s="179"/>
      <c r="L28" s="180"/>
      <c r="M28" s="180"/>
    </row>
    <row r="29" spans="1:13" ht="138">
      <c r="A29" s="175"/>
      <c r="B29" s="153">
        <v>11</v>
      </c>
      <c r="C29" s="154" t="str">
        <f t="shared" si="1"/>
        <v>ELEC
N.S.I -10</v>
      </c>
      <c r="D29" s="155" t="s">
        <v>278</v>
      </c>
      <c r="E29" s="154" t="s">
        <v>150</v>
      </c>
      <c r="F29" s="166">
        <f>'04(a)-M.S Electrical Work'!H326</f>
        <v>24</v>
      </c>
      <c r="G29" s="167"/>
      <c r="H29" s="158"/>
      <c r="I29" s="175"/>
      <c r="J29" s="181"/>
      <c r="K29" s="179"/>
      <c r="L29" s="180"/>
      <c r="M29" s="180"/>
    </row>
    <row r="30" spans="1:13" ht="151.80000000000001">
      <c r="A30" s="175"/>
      <c r="B30" s="153">
        <v>12</v>
      </c>
      <c r="C30" s="154" t="str">
        <f t="shared" si="1"/>
        <v>ELEC
N.S.I -11</v>
      </c>
      <c r="D30" s="155" t="s">
        <v>279</v>
      </c>
      <c r="E30" s="154" t="s">
        <v>150</v>
      </c>
      <c r="F30" s="166">
        <f>'04(a)-M.S Electrical Work'!H341</f>
        <v>24</v>
      </c>
      <c r="G30" s="167"/>
      <c r="H30" s="158"/>
      <c r="I30" s="175"/>
      <c r="J30" s="181"/>
      <c r="K30" s="179"/>
      <c r="L30" s="180"/>
      <c r="M30" s="180"/>
    </row>
    <row r="31" spans="1:13" ht="82.8">
      <c r="A31" s="175"/>
      <c r="B31" s="153">
        <v>13</v>
      </c>
      <c r="C31" s="154" t="str">
        <f t="shared" si="1"/>
        <v>ELEC
N.S.I -12</v>
      </c>
      <c r="D31" s="155" t="s">
        <v>280</v>
      </c>
      <c r="E31" s="154" t="s">
        <v>150</v>
      </c>
      <c r="F31" s="166">
        <f>'04(a)-M.S Electrical Work'!H357</f>
        <v>30</v>
      </c>
      <c r="G31" s="167"/>
      <c r="H31" s="158"/>
      <c r="I31" s="175"/>
      <c r="J31" s="181"/>
      <c r="K31" s="179"/>
      <c r="L31" s="180"/>
      <c r="M31" s="180"/>
    </row>
    <row r="32" spans="1:13" ht="124.2">
      <c r="A32" s="175"/>
      <c r="B32" s="153">
        <v>14</v>
      </c>
      <c r="C32" s="154" t="str">
        <f t="shared" si="1"/>
        <v>ELEC
N.S.I -13</v>
      </c>
      <c r="D32" s="155" t="s">
        <v>281</v>
      </c>
      <c r="E32" s="154" t="s">
        <v>150</v>
      </c>
      <c r="F32" s="166">
        <f>'04(a)-M.S Electrical Work'!H374</f>
        <v>30</v>
      </c>
      <c r="G32" s="167"/>
      <c r="H32" s="158"/>
      <c r="I32" s="175"/>
      <c r="J32" s="181"/>
      <c r="K32" s="179"/>
      <c r="L32" s="180"/>
      <c r="M32" s="180"/>
    </row>
    <row r="33" spans="1:13" ht="124.2">
      <c r="A33" s="175"/>
      <c r="B33" s="153">
        <v>15</v>
      </c>
      <c r="C33" s="154" t="str">
        <f t="shared" si="1"/>
        <v>ELEC
N.S.I -14</v>
      </c>
      <c r="D33" s="155" t="s">
        <v>282</v>
      </c>
      <c r="E33" s="154" t="s">
        <v>150</v>
      </c>
      <c r="F33" s="166">
        <f>'04(a)-M.S Electrical Work'!H390</f>
        <v>78</v>
      </c>
      <c r="G33" s="167"/>
      <c r="H33" s="158"/>
      <c r="I33" s="175"/>
      <c r="J33" s="181"/>
      <c r="K33" s="179"/>
      <c r="L33" s="180"/>
      <c r="M33" s="180"/>
    </row>
    <row r="34" spans="1:13" ht="24.75" customHeight="1" thickBot="1">
      <c r="A34" s="175"/>
      <c r="B34" s="359" t="s">
        <v>36</v>
      </c>
      <c r="C34" s="278"/>
      <c r="D34" s="278"/>
      <c r="E34" s="278"/>
      <c r="F34" s="278"/>
      <c r="G34" s="279"/>
      <c r="H34" s="168">
        <f>SUM(H18:H33)</f>
        <v>0</v>
      </c>
      <c r="I34" s="175"/>
      <c r="J34" s="181"/>
      <c r="K34" s="181"/>
      <c r="L34" s="181"/>
      <c r="M34" s="181"/>
    </row>
    <row r="35" spans="1:13" ht="24.75" customHeight="1" thickBot="1">
      <c r="A35" s="175"/>
      <c r="B35" s="169"/>
      <c r="C35" s="170"/>
      <c r="D35" s="170"/>
      <c r="E35" s="170"/>
      <c r="F35" s="170"/>
      <c r="G35" s="170"/>
      <c r="H35" s="171"/>
      <c r="I35" s="175"/>
      <c r="J35" s="175"/>
      <c r="K35" s="175"/>
      <c r="L35" s="175"/>
      <c r="M35" s="175"/>
    </row>
    <row r="36" spans="1:13" ht="24.75" customHeight="1" thickBot="1">
      <c r="A36" s="175"/>
      <c r="B36" s="360" t="s">
        <v>37</v>
      </c>
      <c r="C36" s="361"/>
      <c r="D36" s="361"/>
      <c r="E36" s="361"/>
      <c r="F36" s="361"/>
      <c r="G36" s="362"/>
      <c r="H36" s="172">
        <f>H34+H16</f>
        <v>0</v>
      </c>
      <c r="I36" s="175"/>
      <c r="J36" s="175"/>
      <c r="K36" s="175"/>
      <c r="L36" s="175"/>
      <c r="M36" s="175"/>
    </row>
    <row r="37" spans="1:13" ht="12.75" customHeight="1">
      <c r="A37" s="175"/>
      <c r="B37" s="182"/>
      <c r="C37" s="175"/>
      <c r="D37" s="175"/>
      <c r="E37" s="175"/>
      <c r="F37" s="175"/>
      <c r="G37" s="183"/>
      <c r="H37" s="175"/>
      <c r="I37" s="175"/>
      <c r="J37" s="175"/>
      <c r="K37" s="175"/>
      <c r="L37" s="175"/>
      <c r="M37" s="175"/>
    </row>
    <row r="38" spans="1:13" ht="12.75" customHeight="1">
      <c r="A38" s="175"/>
      <c r="B38" s="182"/>
      <c r="C38" s="175"/>
      <c r="D38" s="175"/>
      <c r="E38" s="175"/>
      <c r="F38" s="175"/>
      <c r="G38" s="183"/>
      <c r="H38" s="175"/>
      <c r="I38" s="175"/>
      <c r="J38" s="175"/>
      <c r="K38" s="175"/>
      <c r="L38" s="175"/>
      <c r="M38" s="175"/>
    </row>
    <row r="39" spans="1:13" ht="12.75" customHeight="1">
      <c r="A39" s="175"/>
      <c r="B39" s="182"/>
      <c r="C39" s="175"/>
      <c r="D39" s="175"/>
      <c r="E39" s="175"/>
      <c r="F39" s="175"/>
      <c r="G39" s="183"/>
      <c r="H39" s="175"/>
      <c r="I39" s="175"/>
      <c r="J39" s="175"/>
      <c r="K39" s="175"/>
      <c r="L39" s="175"/>
      <c r="M39" s="175"/>
    </row>
    <row r="40" spans="1:13" ht="12.75" customHeight="1">
      <c r="A40" s="175"/>
      <c r="B40" s="182"/>
      <c r="C40" s="175"/>
      <c r="D40" s="175"/>
      <c r="E40" s="175"/>
      <c r="F40" s="175"/>
      <c r="G40" s="183"/>
      <c r="H40" s="175"/>
      <c r="I40" s="175"/>
      <c r="J40" s="175"/>
      <c r="K40" s="175"/>
      <c r="L40" s="175"/>
      <c r="M40" s="175"/>
    </row>
  </sheetData>
  <mergeCells count="8">
    <mergeCell ref="B34:G34"/>
    <mergeCell ref="B36:G36"/>
    <mergeCell ref="B2:H2"/>
    <mergeCell ref="B4:G4"/>
    <mergeCell ref="B5:G5"/>
    <mergeCell ref="B18:G18"/>
    <mergeCell ref="B19:G19"/>
    <mergeCell ref="B16:G16"/>
  </mergeCells>
  <printOptions horizontalCentered="1"/>
  <pageMargins left="0.128513728530048" right="5.9973073314022303E-2" top="0.6" bottom="0.75" header="0" footer="0"/>
  <pageSetup paperSize="9" scale="55" orientation="portrait"/>
  <headerFooter>
    <oddFooter>&amp;L&amp;F&amp;RPage &amp;P of</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K391"/>
  <sheetViews>
    <sheetView showGridLines="0" zoomScale="90" zoomScaleNormal="90" workbookViewId="0">
      <pane ySplit="3" topLeftCell="A4" activePane="bottomLeft" state="frozen"/>
      <selection pane="bottomLeft" activeCell="B5" sqref="B5"/>
    </sheetView>
  </sheetViews>
  <sheetFormatPr defaultColWidth="12.6640625" defaultRowHeight="15" customHeight="1"/>
  <cols>
    <col min="1" max="1" width="1.6640625" customWidth="1"/>
    <col min="2" max="2" width="7" customWidth="1"/>
    <col min="3" max="3" width="79" customWidth="1"/>
    <col min="4" max="4" width="8.21875" customWidth="1"/>
    <col min="5" max="5" width="8.109375" customWidth="1"/>
    <col min="6" max="6" width="7.6640625" customWidth="1"/>
    <col min="7" max="7" width="10.33203125" customWidth="1"/>
    <col min="10" max="10" width="7.88671875" customWidth="1"/>
    <col min="11" max="11" width="5.109375" customWidth="1"/>
  </cols>
  <sheetData>
    <row r="1" spans="1:11" ht="13.5" customHeight="1">
      <c r="A1" s="1" t="s">
        <v>157</v>
      </c>
      <c r="B1" s="1"/>
      <c r="C1" s="1"/>
      <c r="D1" s="1"/>
      <c r="E1" s="1"/>
      <c r="F1" s="1"/>
      <c r="G1" s="1"/>
      <c r="H1" s="1"/>
      <c r="I1" s="1"/>
      <c r="J1" s="1"/>
      <c r="K1" s="1"/>
    </row>
    <row r="2" spans="1:11" ht="30" customHeight="1">
      <c r="A2" s="2"/>
      <c r="B2" s="343" t="s">
        <v>158</v>
      </c>
      <c r="C2" s="344"/>
      <c r="D2" s="345" t="str">
        <f>'01-G.Summary'!B2</f>
        <v xml:space="preserve">Rehabilitation &amp; Retrofitting Works School GGPS Cheena (EMIS-35906), District Buner Pakhtunkhwa </v>
      </c>
      <c r="E2" s="346"/>
      <c r="F2" s="346"/>
      <c r="G2" s="346"/>
      <c r="H2" s="346"/>
      <c r="I2" s="347"/>
      <c r="J2" s="2"/>
      <c r="K2" s="2"/>
    </row>
    <row r="3" spans="1:11" ht="27.75" customHeight="1">
      <c r="A3" s="1"/>
      <c r="B3" s="3" t="s">
        <v>39</v>
      </c>
      <c r="C3" s="4" t="s">
        <v>40</v>
      </c>
      <c r="D3" s="4" t="s">
        <v>41</v>
      </c>
      <c r="E3" s="4" t="s">
        <v>42</v>
      </c>
      <c r="F3" s="4" t="s">
        <v>43</v>
      </c>
      <c r="G3" s="4" t="s">
        <v>44</v>
      </c>
      <c r="H3" s="4" t="s">
        <v>13</v>
      </c>
      <c r="I3" s="5" t="s">
        <v>45</v>
      </c>
      <c r="J3" s="1"/>
      <c r="K3" s="6">
        <v>1</v>
      </c>
    </row>
    <row r="4" spans="1:11" ht="21.75" customHeight="1">
      <c r="A4" s="1"/>
      <c r="B4" s="42" t="s">
        <v>46</v>
      </c>
      <c r="C4" s="43" t="s">
        <v>141</v>
      </c>
      <c r="D4" s="9"/>
      <c r="E4" s="9"/>
      <c r="F4" s="9"/>
      <c r="G4" s="10"/>
      <c r="H4" s="9"/>
      <c r="I4" s="11" t="s">
        <v>81</v>
      </c>
      <c r="J4" s="12" t="s">
        <v>159</v>
      </c>
      <c r="K4" s="6">
        <v>1</v>
      </c>
    </row>
    <row r="5" spans="1:11" ht="78">
      <c r="A5" s="1"/>
      <c r="B5" s="44">
        <v>1</v>
      </c>
      <c r="C5" s="14" t="str">
        <f>'04-B.O.Q Electrical WORK'!D6</f>
        <v>PVC Conduit Pipe (1” I/D) – Recessed Wiring /Open as per the Site Requirement
Providing, supplying, and installation of heavy-duty PVC conduit pipe (25mm dia), recessed in walls/slabs including cutting, chasing, fixing with approved saddles, and making good the surface, conforming to IEC 61386, complete in all respects as directed by the Engineer.</v>
      </c>
      <c r="D5" s="15"/>
      <c r="E5" s="15"/>
      <c r="F5" s="16"/>
      <c r="G5" s="15"/>
      <c r="H5" s="17" t="str">
        <f t="shared" ref="H5:H16" si="0">IF(PRODUCT(D5,E5,F5,G5,I5)=0,"",PRODUCT(D5,E5,F5,G5,I5))</f>
        <v/>
      </c>
      <c r="I5" s="18"/>
      <c r="J5" s="12" t="s">
        <v>49</v>
      </c>
      <c r="K5" s="6">
        <v>1</v>
      </c>
    </row>
    <row r="6" spans="1:11" ht="15.6">
      <c r="A6" s="1"/>
      <c r="B6" s="45"/>
      <c r="C6" s="46" t="s">
        <v>160</v>
      </c>
      <c r="D6" s="21">
        <v>3</v>
      </c>
      <c r="E6" s="21">
        <v>289</v>
      </c>
      <c r="F6" s="21"/>
      <c r="G6" s="21"/>
      <c r="H6" s="22">
        <f t="shared" si="0"/>
        <v>867</v>
      </c>
      <c r="I6" s="23"/>
      <c r="J6" s="12" t="s">
        <v>50</v>
      </c>
      <c r="K6" s="6">
        <v>1</v>
      </c>
    </row>
    <row r="7" spans="1:11" ht="15.6">
      <c r="A7" s="1"/>
      <c r="B7" s="47"/>
      <c r="C7" s="46" t="s">
        <v>161</v>
      </c>
      <c r="D7" s="21">
        <v>6</v>
      </c>
      <c r="E7" s="21">
        <v>96</v>
      </c>
      <c r="F7" s="21"/>
      <c r="G7" s="21"/>
      <c r="H7" s="22">
        <f t="shared" si="0"/>
        <v>576</v>
      </c>
      <c r="I7" s="23"/>
      <c r="J7" s="12" t="s">
        <v>51</v>
      </c>
      <c r="K7" s="6">
        <v>1</v>
      </c>
    </row>
    <row r="8" spans="1:11" ht="15.6">
      <c r="A8" s="1"/>
      <c r="B8" s="47"/>
      <c r="C8" s="46" t="s">
        <v>162</v>
      </c>
      <c r="D8" s="21">
        <v>6</v>
      </c>
      <c r="E8" s="21">
        <v>9</v>
      </c>
      <c r="F8" s="21"/>
      <c r="G8" s="21"/>
      <c r="H8" s="22">
        <f t="shared" si="0"/>
        <v>54</v>
      </c>
      <c r="I8" s="23"/>
      <c r="J8" s="12" t="s">
        <v>53</v>
      </c>
      <c r="K8" s="6">
        <v>1</v>
      </c>
    </row>
    <row r="9" spans="1:11" ht="15.6">
      <c r="A9" s="1"/>
      <c r="B9" s="47"/>
      <c r="C9" s="46"/>
      <c r="D9" s="21"/>
      <c r="E9" s="21"/>
      <c r="F9" s="21"/>
      <c r="G9" s="21"/>
      <c r="H9" s="22" t="str">
        <f t="shared" si="0"/>
        <v/>
      </c>
      <c r="I9" s="23"/>
      <c r="J9" s="12" t="s">
        <v>55</v>
      </c>
      <c r="K9" s="6">
        <v>1</v>
      </c>
    </row>
    <row r="10" spans="1:11" ht="15.6">
      <c r="A10" s="1"/>
      <c r="B10" s="47"/>
      <c r="C10" s="46"/>
      <c r="D10" s="21"/>
      <c r="E10" s="21"/>
      <c r="F10" s="21"/>
      <c r="G10" s="21"/>
      <c r="H10" s="22" t="str">
        <f t="shared" si="0"/>
        <v/>
      </c>
      <c r="I10" s="23"/>
      <c r="J10" s="12" t="s">
        <v>57</v>
      </c>
      <c r="K10" s="6">
        <v>1</v>
      </c>
    </row>
    <row r="11" spans="1:11" ht="15.6">
      <c r="A11" s="1"/>
      <c r="B11" s="47"/>
      <c r="C11" s="46"/>
      <c r="D11" s="21"/>
      <c r="E11" s="21"/>
      <c r="F11" s="21"/>
      <c r="G11" s="21"/>
      <c r="H11" s="22" t="str">
        <f t="shared" si="0"/>
        <v/>
      </c>
      <c r="I11" s="23"/>
      <c r="J11" s="12" t="s">
        <v>59</v>
      </c>
      <c r="K11" s="6">
        <v>1</v>
      </c>
    </row>
    <row r="12" spans="1:11" ht="15.6">
      <c r="A12" s="1"/>
      <c r="B12" s="47"/>
      <c r="C12" s="46"/>
      <c r="D12" s="21"/>
      <c r="E12" s="21"/>
      <c r="F12" s="21"/>
      <c r="G12" s="21"/>
      <c r="H12" s="22" t="str">
        <f t="shared" si="0"/>
        <v/>
      </c>
      <c r="I12" s="23"/>
      <c r="J12" s="12" t="s">
        <v>61</v>
      </c>
      <c r="K12" s="6">
        <v>1</v>
      </c>
    </row>
    <row r="13" spans="1:11" ht="15.6">
      <c r="A13" s="1"/>
      <c r="B13" s="47"/>
      <c r="C13" s="46"/>
      <c r="D13" s="21"/>
      <c r="E13" s="21"/>
      <c r="F13" s="21"/>
      <c r="G13" s="21"/>
      <c r="H13" s="22" t="str">
        <f t="shared" si="0"/>
        <v/>
      </c>
      <c r="I13" s="23"/>
      <c r="J13" s="1"/>
      <c r="K13" s="1"/>
    </row>
    <row r="14" spans="1:11" ht="15.6">
      <c r="A14" s="1"/>
      <c r="B14" s="47"/>
      <c r="C14" s="46"/>
      <c r="D14" s="21"/>
      <c r="E14" s="21"/>
      <c r="F14" s="21"/>
      <c r="G14" s="21"/>
      <c r="H14" s="22" t="str">
        <f t="shared" si="0"/>
        <v/>
      </c>
      <c r="I14" s="23"/>
      <c r="J14" s="1"/>
      <c r="K14" s="1"/>
    </row>
    <row r="15" spans="1:11" ht="15.6">
      <c r="A15" s="1"/>
      <c r="B15" s="47"/>
      <c r="C15" s="16"/>
      <c r="D15" s="21"/>
      <c r="E15" s="21"/>
      <c r="F15" s="21"/>
      <c r="G15" s="21"/>
      <c r="H15" s="22" t="str">
        <f t="shared" si="0"/>
        <v/>
      </c>
      <c r="I15" s="23"/>
      <c r="J15" s="1"/>
      <c r="K15" s="1"/>
    </row>
    <row r="16" spans="1:11" ht="15.6">
      <c r="A16" s="1"/>
      <c r="B16" s="47"/>
      <c r="C16" s="16"/>
      <c r="D16" s="21"/>
      <c r="E16" s="21"/>
      <c r="F16" s="21"/>
      <c r="G16" s="21"/>
      <c r="H16" s="22" t="str">
        <f t="shared" si="0"/>
        <v/>
      </c>
      <c r="I16" s="23"/>
      <c r="J16" s="1"/>
      <c r="K16" s="1"/>
    </row>
    <row r="17" spans="1:11" ht="15.6">
      <c r="A17" s="1"/>
      <c r="B17" s="25"/>
      <c r="C17" s="26"/>
      <c r="D17" s="26"/>
      <c r="E17" s="27"/>
      <c r="F17" s="348" t="s">
        <v>68</v>
      </c>
      <c r="G17" s="325"/>
      <c r="H17" s="28">
        <f>IF(SUM(H5:H16)=0,"",SUM(H5:H16))</f>
        <v>1497</v>
      </c>
      <c r="I17" s="29" t="str">
        <f>IF(I4="1%steel","cft",IF(I4="1.5%steel","cft",IF(I4="2%steel","cft",I4)))</f>
        <v>ft</v>
      </c>
      <c r="J17" s="1"/>
      <c r="K17" s="1"/>
    </row>
    <row r="18" spans="1:11" ht="15.6">
      <c r="A18" s="1"/>
      <c r="B18" s="1"/>
      <c r="C18" s="1"/>
      <c r="D18" s="1"/>
      <c r="E18" s="1"/>
      <c r="F18" s="349" t="s">
        <v>69</v>
      </c>
      <c r="G18" s="350"/>
      <c r="H18" s="30">
        <v>0</v>
      </c>
      <c r="I18" s="31" t="str">
        <f>I17</f>
        <v>ft</v>
      </c>
      <c r="J18" s="1"/>
      <c r="K18" s="1"/>
    </row>
    <row r="19" spans="1:11" ht="15.6">
      <c r="A19" s="1"/>
      <c r="B19" s="1"/>
      <c r="C19" s="1"/>
      <c r="D19" s="1"/>
      <c r="E19" s="1"/>
      <c r="F19" s="348" t="s">
        <v>70</v>
      </c>
      <c r="G19" s="325"/>
      <c r="H19" s="28">
        <f>H18+H17</f>
        <v>1497</v>
      </c>
      <c r="I19" s="29" t="str">
        <f>I17</f>
        <v>ft</v>
      </c>
      <c r="J19" s="1"/>
      <c r="K19" s="1"/>
    </row>
    <row r="20" spans="1:11" ht="15.6">
      <c r="A20" s="1"/>
      <c r="B20" s="1"/>
      <c r="C20" s="1"/>
      <c r="D20" s="1"/>
      <c r="E20" s="1"/>
      <c r="F20" s="1"/>
      <c r="G20" s="1"/>
      <c r="H20" s="1"/>
      <c r="I20" s="1"/>
      <c r="J20" s="1"/>
      <c r="K20" s="1"/>
    </row>
    <row r="21" spans="1:11" ht="15.6">
      <c r="A21" s="1"/>
      <c r="B21" s="1"/>
      <c r="C21" s="1"/>
      <c r="D21" s="1"/>
      <c r="E21" s="1"/>
      <c r="F21" s="1"/>
      <c r="G21" s="1"/>
      <c r="H21" s="1"/>
      <c r="I21" s="1"/>
      <c r="J21" s="1"/>
      <c r="K21" s="1"/>
    </row>
    <row r="22" spans="1:11" ht="21.75" customHeight="1">
      <c r="A22" s="1"/>
      <c r="B22" s="7" t="s">
        <v>46</v>
      </c>
      <c r="C22" s="43" t="s">
        <v>141</v>
      </c>
      <c r="D22" s="9"/>
      <c r="E22" s="9"/>
      <c r="F22" s="9"/>
      <c r="G22" s="10"/>
      <c r="H22" s="9"/>
      <c r="I22" s="11" t="s">
        <v>81</v>
      </c>
      <c r="J22" s="12" t="s">
        <v>159</v>
      </c>
      <c r="K22" s="6">
        <v>1</v>
      </c>
    </row>
    <row r="23" spans="1:11" ht="78">
      <c r="A23" s="1"/>
      <c r="B23" s="13">
        <f>B5+1</f>
        <v>2</v>
      </c>
      <c r="C23" s="14" t="str">
        <f>'04-B.O.Q Electrical WORK'!D7</f>
        <v>PVC Conduit Pipe (1.5” I/D) – Recessed Wiring /Open as per the Site Requirement
Providing, supplying, and installation of heavy-duty PVC conduit pipe (40mm dia), recessed in walls including all accessories, bends, couplers, and finishing, conforming to IEC 61386.</v>
      </c>
      <c r="D23" s="15"/>
      <c r="E23" s="15"/>
      <c r="F23" s="16"/>
      <c r="G23" s="15"/>
      <c r="H23" s="17" t="str">
        <f t="shared" ref="H23:H32" si="1">IF(PRODUCT(D23,E23,F23,G23,I23)=0,"",PRODUCT(D23,E23,F23,G23,I23))</f>
        <v/>
      </c>
      <c r="I23" s="18"/>
      <c r="J23" s="12" t="s">
        <v>49</v>
      </c>
      <c r="K23" s="6">
        <v>1</v>
      </c>
    </row>
    <row r="24" spans="1:11" ht="15.6">
      <c r="A24" s="1"/>
      <c r="B24" s="19"/>
      <c r="C24" s="46" t="s">
        <v>163</v>
      </c>
      <c r="D24" s="21">
        <v>1</v>
      </c>
      <c r="E24" s="21">
        <v>150</v>
      </c>
      <c r="F24" s="21"/>
      <c r="G24" s="21"/>
      <c r="H24" s="22">
        <f t="shared" si="1"/>
        <v>150</v>
      </c>
      <c r="I24" s="23"/>
      <c r="J24" s="12" t="s">
        <v>50</v>
      </c>
      <c r="K24" s="6">
        <v>1</v>
      </c>
    </row>
    <row r="25" spans="1:11" ht="15.6">
      <c r="A25" s="1"/>
      <c r="B25" s="18"/>
      <c r="C25" s="24"/>
      <c r="D25" s="21"/>
      <c r="E25" s="21"/>
      <c r="F25" s="21"/>
      <c r="G25" s="21"/>
      <c r="H25" s="22" t="str">
        <f t="shared" si="1"/>
        <v/>
      </c>
      <c r="I25" s="23"/>
      <c r="J25" s="12" t="s">
        <v>51</v>
      </c>
      <c r="K25" s="6">
        <v>1</v>
      </c>
    </row>
    <row r="26" spans="1:11" ht="15.6">
      <c r="A26" s="1"/>
      <c r="B26" s="18"/>
      <c r="C26" s="24"/>
      <c r="D26" s="21"/>
      <c r="E26" s="21"/>
      <c r="F26" s="21"/>
      <c r="G26" s="21"/>
      <c r="H26" s="22" t="str">
        <f t="shared" si="1"/>
        <v/>
      </c>
      <c r="I26" s="23"/>
      <c r="J26" s="12" t="s">
        <v>53</v>
      </c>
      <c r="K26" s="6">
        <v>1</v>
      </c>
    </row>
    <row r="27" spans="1:11" ht="15.6">
      <c r="A27" s="1"/>
      <c r="B27" s="18"/>
      <c r="C27" s="24"/>
      <c r="D27" s="21"/>
      <c r="E27" s="21"/>
      <c r="F27" s="21"/>
      <c r="G27" s="21"/>
      <c r="H27" s="22" t="str">
        <f t="shared" si="1"/>
        <v/>
      </c>
      <c r="I27" s="23"/>
      <c r="J27" s="12" t="s">
        <v>55</v>
      </c>
      <c r="K27" s="6">
        <v>1</v>
      </c>
    </row>
    <row r="28" spans="1:11" ht="15.6">
      <c r="A28" s="1"/>
      <c r="B28" s="18"/>
      <c r="C28" s="46"/>
      <c r="D28" s="21"/>
      <c r="E28" s="21"/>
      <c r="F28" s="21"/>
      <c r="G28" s="21"/>
      <c r="H28" s="22" t="str">
        <f t="shared" si="1"/>
        <v/>
      </c>
      <c r="I28" s="23"/>
      <c r="J28" s="12" t="s">
        <v>57</v>
      </c>
      <c r="K28" s="6">
        <v>1</v>
      </c>
    </row>
    <row r="29" spans="1:11" ht="15.6">
      <c r="A29" s="1"/>
      <c r="B29" s="18"/>
      <c r="C29" s="46"/>
      <c r="D29" s="21"/>
      <c r="E29" s="21"/>
      <c r="F29" s="21"/>
      <c r="G29" s="21"/>
      <c r="H29" s="22" t="str">
        <f t="shared" si="1"/>
        <v/>
      </c>
      <c r="I29" s="23"/>
      <c r="J29" s="1"/>
      <c r="K29" s="1"/>
    </row>
    <row r="30" spans="1:11" ht="15.6">
      <c r="A30" s="1"/>
      <c r="B30" s="18"/>
      <c r="C30" s="46"/>
      <c r="D30" s="21"/>
      <c r="E30" s="21"/>
      <c r="F30" s="21"/>
      <c r="G30" s="21"/>
      <c r="H30" s="22" t="str">
        <f t="shared" si="1"/>
        <v/>
      </c>
      <c r="I30" s="23"/>
      <c r="J30" s="1"/>
      <c r="K30" s="1"/>
    </row>
    <row r="31" spans="1:11" ht="15.6">
      <c r="A31" s="1"/>
      <c r="B31" s="18"/>
      <c r="C31" s="16"/>
      <c r="D31" s="21"/>
      <c r="E31" s="21"/>
      <c r="F31" s="21"/>
      <c r="G31" s="21"/>
      <c r="H31" s="22" t="str">
        <f t="shared" si="1"/>
        <v/>
      </c>
      <c r="I31" s="23"/>
      <c r="J31" s="1"/>
      <c r="K31" s="1"/>
    </row>
    <row r="32" spans="1:11" ht="15.6">
      <c r="A32" s="1"/>
      <c r="B32" s="18"/>
      <c r="C32" s="16"/>
      <c r="D32" s="21"/>
      <c r="E32" s="21"/>
      <c r="F32" s="21"/>
      <c r="G32" s="21"/>
      <c r="H32" s="22" t="str">
        <f t="shared" si="1"/>
        <v/>
      </c>
      <c r="I32" s="23"/>
      <c r="J32" s="1"/>
      <c r="K32" s="1"/>
    </row>
    <row r="33" spans="1:11" ht="15.6">
      <c r="A33" s="1"/>
      <c r="B33" s="25"/>
      <c r="C33" s="26"/>
      <c r="D33" s="26"/>
      <c r="E33" s="27"/>
      <c r="F33" s="348" t="s">
        <v>68</v>
      </c>
      <c r="G33" s="325"/>
      <c r="H33" s="28">
        <f>IF(SUM(H23:H32)=0,"",SUM(H23:H32))</f>
        <v>150</v>
      </c>
      <c r="I33" s="29" t="str">
        <f>IF(I22="1%steel","cft",IF(I22="1.5%steel","cft",IF(I22="2%steel","cft",I22)))</f>
        <v>ft</v>
      </c>
      <c r="J33" s="1"/>
      <c r="K33" s="1"/>
    </row>
    <row r="34" spans="1:11" ht="15.6">
      <c r="A34" s="1"/>
      <c r="B34" s="1"/>
      <c r="C34" s="1"/>
      <c r="D34" s="1"/>
      <c r="E34" s="1"/>
      <c r="F34" s="349" t="s">
        <v>69</v>
      </c>
      <c r="G34" s="350"/>
      <c r="H34" s="30">
        <v>0</v>
      </c>
      <c r="I34" s="31" t="str">
        <f>I33</f>
        <v>ft</v>
      </c>
      <c r="J34" s="1"/>
      <c r="K34" s="1"/>
    </row>
    <row r="35" spans="1:11" ht="15.6">
      <c r="A35" s="1"/>
      <c r="B35" s="1"/>
      <c r="C35" s="1"/>
      <c r="D35" s="1"/>
      <c r="E35" s="1"/>
      <c r="F35" s="348" t="s">
        <v>70</v>
      </c>
      <c r="G35" s="325"/>
      <c r="H35" s="28">
        <f>H34+H33</f>
        <v>150</v>
      </c>
      <c r="I35" s="29" t="str">
        <f>I33</f>
        <v>ft</v>
      </c>
      <c r="J35" s="1"/>
      <c r="K35" s="1"/>
    </row>
    <row r="36" spans="1:11" ht="15.6">
      <c r="A36" s="1"/>
      <c r="B36" s="1"/>
      <c r="C36" s="1"/>
      <c r="D36" s="1"/>
      <c r="E36" s="1"/>
      <c r="F36" s="1"/>
      <c r="G36" s="1"/>
      <c r="H36" s="1"/>
      <c r="I36" s="1"/>
      <c r="J36" s="1"/>
      <c r="K36" s="1"/>
    </row>
    <row r="37" spans="1:11" ht="15.6">
      <c r="A37" s="1"/>
      <c r="B37" s="1"/>
      <c r="C37" s="1"/>
      <c r="D37" s="1"/>
      <c r="E37" s="1"/>
      <c r="F37" s="1"/>
      <c r="G37" s="1"/>
      <c r="H37" s="1"/>
      <c r="I37" s="1"/>
      <c r="J37" s="1"/>
      <c r="K37" s="1"/>
    </row>
    <row r="38" spans="1:11" ht="21.75" customHeight="1">
      <c r="A38" s="1"/>
      <c r="B38" s="7" t="s">
        <v>46</v>
      </c>
      <c r="C38" s="43" t="s">
        <v>141</v>
      </c>
      <c r="D38" s="9"/>
      <c r="E38" s="9"/>
      <c r="F38" s="9"/>
      <c r="G38" s="10"/>
      <c r="H38" s="9"/>
      <c r="I38" s="11" t="s">
        <v>81</v>
      </c>
      <c r="J38" s="12" t="s">
        <v>159</v>
      </c>
      <c r="K38" s="6">
        <v>1</v>
      </c>
    </row>
    <row r="39" spans="1:11" ht="78">
      <c r="A39" s="1"/>
      <c r="B39" s="13">
        <f>B23+1</f>
        <v>3</v>
      </c>
      <c r="C39" s="14" t="str">
        <f>'04-B.O.Q Electrical WORK'!D8</f>
        <v>Light Point Wiring (3/0.029 Cable)
Providing, supplying, and installation of single-core PVC insulated and sheathed copper conductor cable (3/0.029”), 250/440V grade, from switchboard to lighting points, laid in conduit with separate wiring for each point (no looping), conforming to IEC 60227.</v>
      </c>
      <c r="D39" s="15"/>
      <c r="E39" s="15"/>
      <c r="F39" s="16"/>
      <c r="G39" s="15"/>
      <c r="H39" s="17" t="str">
        <f t="shared" ref="H39:H49" si="2">IF(PRODUCT(D39,E39,F39,G39,I39)=0,"",PRODUCT(D39,E39,F39,G39,I39))</f>
        <v/>
      </c>
      <c r="I39" s="18"/>
      <c r="J39" s="12" t="s">
        <v>49</v>
      </c>
      <c r="K39" s="6">
        <v>1</v>
      </c>
    </row>
    <row r="40" spans="1:11" ht="15.6">
      <c r="A40" s="1"/>
      <c r="B40" s="19"/>
      <c r="C40" s="20"/>
      <c r="D40" s="21"/>
      <c r="E40" s="21"/>
      <c r="F40" s="21"/>
      <c r="G40" s="21"/>
      <c r="H40" s="22" t="str">
        <f t="shared" si="2"/>
        <v/>
      </c>
      <c r="I40" s="23"/>
      <c r="J40" s="12" t="s">
        <v>50</v>
      </c>
      <c r="K40" s="6">
        <v>1</v>
      </c>
    </row>
    <row r="41" spans="1:11" ht="15.6">
      <c r="A41" s="1"/>
      <c r="B41" s="18"/>
      <c r="C41" s="24" t="s">
        <v>164</v>
      </c>
      <c r="D41" s="21">
        <v>3</v>
      </c>
      <c r="E41" s="21">
        <v>600</v>
      </c>
      <c r="F41" s="21"/>
      <c r="G41" s="21"/>
      <c r="H41" s="22">
        <f t="shared" si="2"/>
        <v>1800</v>
      </c>
      <c r="I41" s="23"/>
      <c r="J41" s="12" t="s">
        <v>51</v>
      </c>
      <c r="K41" s="6">
        <v>1</v>
      </c>
    </row>
    <row r="42" spans="1:11" ht="15.6">
      <c r="A42" s="1"/>
      <c r="B42" s="18"/>
      <c r="C42" s="24"/>
      <c r="D42" s="21"/>
      <c r="E42" s="21"/>
      <c r="F42" s="21"/>
      <c r="G42" s="21"/>
      <c r="H42" s="22" t="str">
        <f t="shared" si="2"/>
        <v/>
      </c>
      <c r="I42" s="23"/>
      <c r="J42" s="12" t="s">
        <v>53</v>
      </c>
      <c r="K42" s="6">
        <v>1</v>
      </c>
    </row>
    <row r="43" spans="1:11" ht="15.6">
      <c r="A43" s="1"/>
      <c r="B43" s="18"/>
      <c r="C43" s="24" t="s">
        <v>165</v>
      </c>
      <c r="D43" s="21">
        <f>6*4</f>
        <v>24</v>
      </c>
      <c r="E43" s="21">
        <f>7+8+8+7+8</f>
        <v>38</v>
      </c>
      <c r="F43" s="21"/>
      <c r="G43" s="21"/>
      <c r="H43" s="22">
        <f t="shared" si="2"/>
        <v>912</v>
      </c>
      <c r="I43" s="23"/>
      <c r="J43" s="12" t="s">
        <v>55</v>
      </c>
      <c r="K43" s="6">
        <v>1</v>
      </c>
    </row>
    <row r="44" spans="1:11" ht="15.6">
      <c r="A44" s="1"/>
      <c r="B44" s="18"/>
      <c r="C44" s="46"/>
      <c r="D44" s="21"/>
      <c r="E44" s="21"/>
      <c r="F44" s="21"/>
      <c r="G44" s="21"/>
      <c r="H44" s="22" t="str">
        <f t="shared" si="2"/>
        <v/>
      </c>
      <c r="I44" s="23"/>
      <c r="J44" s="12" t="s">
        <v>57</v>
      </c>
      <c r="K44" s="6">
        <v>1</v>
      </c>
    </row>
    <row r="45" spans="1:11" ht="15.6">
      <c r="A45" s="1"/>
      <c r="B45" s="18"/>
      <c r="C45" s="46"/>
      <c r="D45" s="21"/>
      <c r="E45" s="21"/>
      <c r="F45" s="21"/>
      <c r="G45" s="21"/>
      <c r="H45" s="22" t="str">
        <f t="shared" si="2"/>
        <v/>
      </c>
      <c r="I45" s="23"/>
      <c r="J45" s="12" t="s">
        <v>59</v>
      </c>
      <c r="K45" s="6">
        <v>1</v>
      </c>
    </row>
    <row r="46" spans="1:11" ht="15.6">
      <c r="A46" s="1"/>
      <c r="B46" s="18"/>
      <c r="C46" s="46"/>
      <c r="D46" s="21"/>
      <c r="E46" s="21"/>
      <c r="F46" s="21"/>
      <c r="G46" s="21"/>
      <c r="H46" s="22" t="str">
        <f t="shared" si="2"/>
        <v/>
      </c>
      <c r="I46" s="23"/>
      <c r="J46" s="1"/>
      <c r="K46" s="1"/>
    </row>
    <row r="47" spans="1:11" ht="15.6">
      <c r="A47" s="1"/>
      <c r="B47" s="18"/>
      <c r="C47" s="46"/>
      <c r="D47" s="21"/>
      <c r="E47" s="21"/>
      <c r="F47" s="21"/>
      <c r="G47" s="21"/>
      <c r="H47" s="22" t="str">
        <f t="shared" si="2"/>
        <v/>
      </c>
      <c r="I47" s="23"/>
      <c r="J47" s="1"/>
      <c r="K47" s="1"/>
    </row>
    <row r="48" spans="1:11" ht="15.6">
      <c r="A48" s="1"/>
      <c r="B48" s="18"/>
      <c r="C48" s="16"/>
      <c r="D48" s="21"/>
      <c r="E48" s="21"/>
      <c r="F48" s="21"/>
      <c r="G48" s="21"/>
      <c r="H48" s="22" t="str">
        <f t="shared" si="2"/>
        <v/>
      </c>
      <c r="I48" s="23"/>
      <c r="J48" s="1"/>
      <c r="K48" s="1"/>
    </row>
    <row r="49" spans="1:11" ht="15.6">
      <c r="A49" s="1"/>
      <c r="B49" s="18"/>
      <c r="C49" s="16"/>
      <c r="D49" s="21"/>
      <c r="E49" s="21"/>
      <c r="F49" s="21"/>
      <c r="G49" s="21"/>
      <c r="H49" s="22" t="str">
        <f t="shared" si="2"/>
        <v/>
      </c>
      <c r="I49" s="23"/>
      <c r="J49" s="1"/>
      <c r="K49" s="1"/>
    </row>
    <row r="50" spans="1:11" ht="15.6">
      <c r="A50" s="1"/>
      <c r="B50" s="25"/>
      <c r="C50" s="26"/>
      <c r="D50" s="26"/>
      <c r="E50" s="27"/>
      <c r="F50" s="348" t="s">
        <v>68</v>
      </c>
      <c r="G50" s="325"/>
      <c r="H50" s="28">
        <f>IF(SUM(H39:H49)=0,"",SUM(H39:H49))</f>
        <v>2712</v>
      </c>
      <c r="I50" s="29" t="str">
        <f>IF(I38="1%steel","cft",IF(I38="1.5%steel","cft",IF(I38="2%steel","cft",I38)))</f>
        <v>ft</v>
      </c>
      <c r="J50" s="1"/>
      <c r="K50" s="1"/>
    </row>
    <row r="51" spans="1:11" ht="15.6">
      <c r="A51" s="1"/>
      <c r="B51" s="1"/>
      <c r="C51" s="1"/>
      <c r="D51" s="1"/>
      <c r="E51" s="1"/>
      <c r="F51" s="349" t="s">
        <v>69</v>
      </c>
      <c r="G51" s="350"/>
      <c r="H51" s="30">
        <v>0</v>
      </c>
      <c r="I51" s="31" t="str">
        <f>I50</f>
        <v>ft</v>
      </c>
      <c r="J51" s="1"/>
      <c r="K51" s="1"/>
    </row>
    <row r="52" spans="1:11" ht="15.6">
      <c r="A52" s="1"/>
      <c r="B52" s="1"/>
      <c r="C52" s="1"/>
      <c r="D52" s="1"/>
      <c r="E52" s="1"/>
      <c r="F52" s="348" t="s">
        <v>70</v>
      </c>
      <c r="G52" s="325"/>
      <c r="H52" s="28">
        <f>H51+H50</f>
        <v>2712</v>
      </c>
      <c r="I52" s="29" t="str">
        <f>I50</f>
        <v>ft</v>
      </c>
      <c r="J52" s="1"/>
      <c r="K52" s="1"/>
    </row>
    <row r="53" spans="1:11" ht="15.6">
      <c r="A53" s="1"/>
      <c r="B53" s="1"/>
      <c r="C53" s="1"/>
      <c r="D53" s="1"/>
      <c r="E53" s="1"/>
      <c r="F53" s="1"/>
      <c r="G53" s="1"/>
      <c r="H53" s="1"/>
      <c r="I53" s="1"/>
      <c r="J53" s="1"/>
      <c r="K53" s="1"/>
    </row>
    <row r="54" spans="1:11" ht="15.6">
      <c r="A54" s="1"/>
      <c r="B54" s="1"/>
      <c r="C54" s="1"/>
      <c r="D54" s="1"/>
      <c r="E54" s="1"/>
      <c r="F54" s="1"/>
      <c r="G54" s="1"/>
      <c r="H54" s="1"/>
      <c r="I54" s="1"/>
      <c r="J54" s="1"/>
      <c r="K54" s="1"/>
    </row>
    <row r="55" spans="1:11" ht="21.75" customHeight="1">
      <c r="A55" s="1"/>
      <c r="B55" s="7" t="s">
        <v>46</v>
      </c>
      <c r="C55" s="43" t="s">
        <v>141</v>
      </c>
      <c r="D55" s="9"/>
      <c r="E55" s="9"/>
      <c r="F55" s="9"/>
      <c r="G55" s="10"/>
      <c r="H55" s="9"/>
      <c r="I55" s="11" t="s">
        <v>81</v>
      </c>
      <c r="J55" s="12" t="s">
        <v>159</v>
      </c>
      <c r="K55" s="6">
        <v>1</v>
      </c>
    </row>
    <row r="56" spans="1:11" ht="62.4">
      <c r="A56" s="1"/>
      <c r="B56" s="13">
        <f>B39+1</f>
        <v>4</v>
      </c>
      <c r="C56" s="14" t="str">
        <f>'04-B.O.Q Electrical WORK'!D9</f>
        <v>Fan Wiring (7/0.029 Cable)
Providing, supplying, and installation of single-core PVC insulated and sheathed copper conductor cable (7/0.029”), for ceiling fan circuits, complete as per IEC 60227.</v>
      </c>
      <c r="D56" s="15"/>
      <c r="E56" s="15"/>
      <c r="F56" s="16"/>
      <c r="G56" s="15"/>
      <c r="H56" s="17" t="str">
        <f t="shared" ref="H56:H66" si="3">IF(PRODUCT(D56,E56,F56,G56,I56)=0,"",PRODUCT(D56,E56,F56,G56,I56))</f>
        <v/>
      </c>
      <c r="I56" s="18"/>
      <c r="J56" s="12" t="s">
        <v>49</v>
      </c>
      <c r="K56" s="6">
        <v>1</v>
      </c>
    </row>
    <row r="57" spans="1:11" ht="15.6">
      <c r="A57" s="1"/>
      <c r="B57" s="19"/>
      <c r="C57" s="20"/>
      <c r="D57" s="21"/>
      <c r="E57" s="21"/>
      <c r="F57" s="21"/>
      <c r="G57" s="21"/>
      <c r="H57" s="22" t="str">
        <f t="shared" si="3"/>
        <v/>
      </c>
      <c r="I57" s="23"/>
      <c r="J57" s="12" t="s">
        <v>50</v>
      </c>
      <c r="K57" s="6">
        <v>1</v>
      </c>
    </row>
    <row r="58" spans="1:11" ht="15.6">
      <c r="A58" s="1"/>
      <c r="B58" s="18"/>
      <c r="C58" s="24"/>
      <c r="D58" s="21"/>
      <c r="E58" s="21"/>
      <c r="F58" s="21"/>
      <c r="G58" s="21"/>
      <c r="H58" s="22" t="str">
        <f t="shared" si="3"/>
        <v/>
      </c>
      <c r="I58" s="23"/>
      <c r="J58" s="12" t="s">
        <v>53</v>
      </c>
      <c r="K58" s="6">
        <v>1</v>
      </c>
    </row>
    <row r="59" spans="1:11" ht="15.6">
      <c r="A59" s="1"/>
      <c r="B59" s="18"/>
      <c r="C59" s="24" t="s">
        <v>166</v>
      </c>
      <c r="D59" s="21">
        <v>1</v>
      </c>
      <c r="E59" s="21">
        <f>66*4</f>
        <v>264</v>
      </c>
      <c r="F59" s="21"/>
      <c r="G59" s="21"/>
      <c r="H59" s="22">
        <f t="shared" si="3"/>
        <v>264</v>
      </c>
      <c r="I59" s="23"/>
      <c r="J59" s="12" t="s">
        <v>55</v>
      </c>
      <c r="K59" s="6">
        <v>1</v>
      </c>
    </row>
    <row r="60" spans="1:11" ht="15.6">
      <c r="A60" s="1"/>
      <c r="B60" s="18"/>
      <c r="C60" s="24"/>
      <c r="D60" s="21"/>
      <c r="E60" s="21"/>
      <c r="F60" s="21"/>
      <c r="G60" s="21"/>
      <c r="H60" s="22" t="str">
        <f t="shared" si="3"/>
        <v/>
      </c>
      <c r="I60" s="23"/>
      <c r="J60" s="12" t="s">
        <v>57</v>
      </c>
      <c r="K60" s="6">
        <v>1</v>
      </c>
    </row>
    <row r="61" spans="1:11" ht="15.6">
      <c r="A61" s="1"/>
      <c r="B61" s="18"/>
      <c r="C61" s="24" t="s">
        <v>167</v>
      </c>
      <c r="D61" s="21">
        <v>1</v>
      </c>
      <c r="E61" s="21">
        <v>50</v>
      </c>
      <c r="F61" s="21"/>
      <c r="G61" s="21"/>
      <c r="H61" s="22">
        <f t="shared" si="3"/>
        <v>50</v>
      </c>
      <c r="I61" s="23"/>
      <c r="J61" s="12" t="s">
        <v>59</v>
      </c>
      <c r="K61" s="6">
        <v>1</v>
      </c>
    </row>
    <row r="62" spans="1:11" ht="15.6">
      <c r="A62" s="1"/>
      <c r="B62" s="18"/>
      <c r="C62" s="46"/>
      <c r="D62" s="21"/>
      <c r="E62" s="21"/>
      <c r="F62" s="21"/>
      <c r="G62" s="21"/>
      <c r="H62" s="22" t="str">
        <f t="shared" si="3"/>
        <v/>
      </c>
      <c r="I62" s="23"/>
      <c r="J62" s="12" t="s">
        <v>61</v>
      </c>
      <c r="K62" s="6">
        <v>1</v>
      </c>
    </row>
    <row r="63" spans="1:11" ht="15.6">
      <c r="A63" s="1"/>
      <c r="B63" s="18"/>
      <c r="C63" s="46"/>
      <c r="D63" s="21"/>
      <c r="E63" s="21"/>
      <c r="F63" s="21"/>
      <c r="G63" s="21"/>
      <c r="H63" s="22" t="str">
        <f t="shared" si="3"/>
        <v/>
      </c>
      <c r="I63" s="23"/>
      <c r="J63" s="1"/>
      <c r="K63" s="1"/>
    </row>
    <row r="64" spans="1:11" ht="15.6">
      <c r="A64" s="1"/>
      <c r="B64" s="18"/>
      <c r="C64" s="46"/>
      <c r="D64" s="21"/>
      <c r="E64" s="21"/>
      <c r="F64" s="21"/>
      <c r="G64" s="21"/>
      <c r="H64" s="22" t="str">
        <f t="shared" si="3"/>
        <v/>
      </c>
      <c r="I64" s="23"/>
      <c r="J64" s="1"/>
      <c r="K64" s="1"/>
    </row>
    <row r="65" spans="1:11" ht="15.6">
      <c r="A65" s="1"/>
      <c r="B65" s="18"/>
      <c r="C65" s="16"/>
      <c r="D65" s="21"/>
      <c r="E65" s="21"/>
      <c r="F65" s="21"/>
      <c r="G65" s="21"/>
      <c r="H65" s="22" t="str">
        <f t="shared" si="3"/>
        <v/>
      </c>
      <c r="I65" s="23"/>
      <c r="J65" s="1"/>
      <c r="K65" s="1"/>
    </row>
    <row r="66" spans="1:11" ht="15.6">
      <c r="A66" s="1"/>
      <c r="B66" s="18"/>
      <c r="C66" s="16"/>
      <c r="D66" s="21"/>
      <c r="E66" s="21"/>
      <c r="F66" s="21"/>
      <c r="G66" s="21"/>
      <c r="H66" s="22" t="str">
        <f t="shared" si="3"/>
        <v/>
      </c>
      <c r="I66" s="23"/>
      <c r="J66" s="1"/>
      <c r="K66" s="1"/>
    </row>
    <row r="67" spans="1:11" ht="15.6">
      <c r="A67" s="1"/>
      <c r="B67" s="25"/>
      <c r="C67" s="26"/>
      <c r="D67" s="26"/>
      <c r="E67" s="27"/>
      <c r="F67" s="348" t="s">
        <v>68</v>
      </c>
      <c r="G67" s="325"/>
      <c r="H67" s="28">
        <f>IF(SUM(H56:H66)=0,"",SUM(H56:H66))</f>
        <v>314</v>
      </c>
      <c r="I67" s="29" t="str">
        <f>IF(I55="1%steel","cft",IF(I55="1.5%steel","cft",IF(I55="2%steel","cft",I55)))</f>
        <v>ft</v>
      </c>
      <c r="J67" s="1"/>
      <c r="K67" s="1"/>
    </row>
    <row r="68" spans="1:11" ht="15.6">
      <c r="A68" s="1"/>
      <c r="B68" s="1"/>
      <c r="C68" s="1"/>
      <c r="D68" s="1"/>
      <c r="E68" s="1"/>
      <c r="F68" s="349" t="s">
        <v>69</v>
      </c>
      <c r="G68" s="350"/>
      <c r="H68" s="30">
        <v>0</v>
      </c>
      <c r="I68" s="31" t="str">
        <f>I67</f>
        <v>ft</v>
      </c>
      <c r="J68" s="1"/>
      <c r="K68" s="1"/>
    </row>
    <row r="69" spans="1:11" ht="15.6">
      <c r="A69" s="1"/>
      <c r="B69" s="1"/>
      <c r="C69" s="1"/>
      <c r="D69" s="1"/>
      <c r="E69" s="1"/>
      <c r="F69" s="348" t="s">
        <v>70</v>
      </c>
      <c r="G69" s="325"/>
      <c r="H69" s="28">
        <f>H68+H67</f>
        <v>314</v>
      </c>
      <c r="I69" s="29" t="str">
        <f>I67</f>
        <v>ft</v>
      </c>
      <c r="J69" s="1"/>
      <c r="K69" s="1"/>
    </row>
    <row r="70" spans="1:11" ht="15.6">
      <c r="A70" s="1"/>
      <c r="B70" s="1"/>
      <c r="C70" s="1"/>
      <c r="D70" s="1"/>
      <c r="E70" s="1"/>
      <c r="F70" s="1"/>
      <c r="G70" s="1"/>
      <c r="H70" s="1"/>
      <c r="I70" s="1"/>
      <c r="J70" s="1"/>
      <c r="K70" s="1"/>
    </row>
    <row r="71" spans="1:11" ht="15.6">
      <c r="A71" s="1"/>
      <c r="B71" s="1"/>
      <c r="C71" s="1"/>
      <c r="D71" s="1"/>
      <c r="E71" s="1"/>
      <c r="F71" s="1"/>
      <c r="G71" s="1"/>
      <c r="H71" s="1"/>
      <c r="I71" s="1"/>
      <c r="J71" s="1"/>
      <c r="K71" s="1"/>
    </row>
    <row r="72" spans="1:11" ht="21.75" customHeight="1">
      <c r="A72" s="1"/>
      <c r="B72" s="7" t="s">
        <v>46</v>
      </c>
      <c r="C72" s="43" t="s">
        <v>141</v>
      </c>
      <c r="D72" s="9"/>
      <c r="E72" s="9"/>
      <c r="F72" s="9"/>
      <c r="G72" s="10"/>
      <c r="H72" s="9"/>
      <c r="I72" s="11" t="s">
        <v>81</v>
      </c>
      <c r="J72" s="12" t="s">
        <v>159</v>
      </c>
      <c r="K72" s="6">
        <v>1</v>
      </c>
    </row>
    <row r="73" spans="1:11" ht="62.4">
      <c r="A73" s="1"/>
      <c r="B73" s="13">
        <f>B56+1</f>
        <v>5</v>
      </c>
      <c r="C73" s="14" t="str">
        <f>'04-B.O.Q Electrical WORK'!D10</f>
        <v>Sub-Main Wiring (7/0.036 Cable)
Providing, supplying, and installation of single-core PVC insulated and sheathed copper conductor cable (7/0.036”), from distribution board to switchboards/power outlets, conforming to IEC 60227/60502.</v>
      </c>
      <c r="D73" s="15"/>
      <c r="E73" s="15"/>
      <c r="F73" s="16"/>
      <c r="G73" s="15"/>
      <c r="H73" s="17" t="str">
        <f t="shared" ref="H73:H83" si="4">IF(PRODUCT(D73,E73,F73,G73,I73)=0,"",PRODUCT(D73,E73,F73,G73,I73))</f>
        <v/>
      </c>
      <c r="I73" s="18"/>
      <c r="J73" s="12" t="s">
        <v>49</v>
      </c>
      <c r="K73" s="6">
        <v>1</v>
      </c>
    </row>
    <row r="74" spans="1:11" ht="15.6">
      <c r="A74" s="1"/>
      <c r="B74" s="19"/>
      <c r="C74" s="20"/>
      <c r="D74" s="21"/>
      <c r="E74" s="21"/>
      <c r="F74" s="21"/>
      <c r="G74" s="21"/>
      <c r="H74" s="22" t="str">
        <f t="shared" si="4"/>
        <v/>
      </c>
      <c r="I74" s="23"/>
      <c r="J74" s="12" t="s">
        <v>50</v>
      </c>
      <c r="K74" s="6">
        <v>1</v>
      </c>
    </row>
    <row r="75" spans="1:11" ht="15.6">
      <c r="A75" s="1"/>
      <c r="B75" s="18"/>
      <c r="C75" s="24" t="s">
        <v>168</v>
      </c>
      <c r="D75" s="48">
        <v>1</v>
      </c>
      <c r="E75" s="21">
        <v>300</v>
      </c>
      <c r="F75" s="21"/>
      <c r="G75" s="21"/>
      <c r="H75" s="22">
        <f t="shared" si="4"/>
        <v>300</v>
      </c>
      <c r="I75" s="23"/>
      <c r="J75" s="12" t="s">
        <v>51</v>
      </c>
      <c r="K75" s="6">
        <v>1</v>
      </c>
    </row>
    <row r="76" spans="1:11" ht="15.6">
      <c r="A76" s="1"/>
      <c r="B76" s="18"/>
      <c r="C76" s="24"/>
      <c r="D76" s="21"/>
      <c r="E76" s="21"/>
      <c r="F76" s="21"/>
      <c r="G76" s="21"/>
      <c r="H76" s="22" t="str">
        <f t="shared" si="4"/>
        <v/>
      </c>
      <c r="I76" s="23"/>
      <c r="J76" s="12" t="s">
        <v>53</v>
      </c>
      <c r="K76" s="6">
        <v>1</v>
      </c>
    </row>
    <row r="77" spans="1:11" ht="15.6">
      <c r="A77" s="1"/>
      <c r="B77" s="18"/>
      <c r="C77" s="24"/>
      <c r="D77" s="21"/>
      <c r="E77" s="21"/>
      <c r="F77" s="21"/>
      <c r="G77" s="21"/>
      <c r="H77" s="22" t="str">
        <f t="shared" si="4"/>
        <v/>
      </c>
      <c r="I77" s="23"/>
      <c r="J77" s="12" t="s">
        <v>55</v>
      </c>
      <c r="K77" s="6">
        <v>1</v>
      </c>
    </row>
    <row r="78" spans="1:11" ht="15.6">
      <c r="A78" s="1"/>
      <c r="B78" s="18"/>
      <c r="C78" s="46"/>
      <c r="D78" s="21"/>
      <c r="E78" s="21"/>
      <c r="F78" s="21"/>
      <c r="G78" s="21"/>
      <c r="H78" s="22" t="str">
        <f t="shared" si="4"/>
        <v/>
      </c>
      <c r="I78" s="23"/>
      <c r="J78" s="12" t="s">
        <v>57</v>
      </c>
      <c r="K78" s="6">
        <v>1</v>
      </c>
    </row>
    <row r="79" spans="1:11" ht="15.6">
      <c r="A79" s="1"/>
      <c r="B79" s="18"/>
      <c r="C79" s="46"/>
      <c r="D79" s="21"/>
      <c r="E79" s="21"/>
      <c r="F79" s="21"/>
      <c r="G79" s="21"/>
      <c r="H79" s="22" t="str">
        <f t="shared" si="4"/>
        <v/>
      </c>
      <c r="I79" s="23"/>
      <c r="J79" s="1"/>
      <c r="K79" s="1"/>
    </row>
    <row r="80" spans="1:11" ht="15.6">
      <c r="A80" s="1"/>
      <c r="B80" s="18"/>
      <c r="C80" s="46"/>
      <c r="D80" s="21"/>
      <c r="E80" s="21"/>
      <c r="F80" s="21"/>
      <c r="G80" s="21"/>
      <c r="H80" s="22" t="str">
        <f t="shared" si="4"/>
        <v/>
      </c>
      <c r="I80" s="23"/>
      <c r="J80" s="1"/>
      <c r="K80" s="1"/>
    </row>
    <row r="81" spans="1:11" ht="15.6">
      <c r="A81" s="1"/>
      <c r="B81" s="18"/>
      <c r="C81" s="46"/>
      <c r="D81" s="21"/>
      <c r="E81" s="21"/>
      <c r="F81" s="21"/>
      <c r="G81" s="21"/>
      <c r="H81" s="22" t="str">
        <f t="shared" si="4"/>
        <v/>
      </c>
      <c r="I81" s="23"/>
      <c r="J81" s="1"/>
      <c r="K81" s="1"/>
    </row>
    <row r="82" spans="1:11" ht="15.6">
      <c r="A82" s="1"/>
      <c r="B82" s="18"/>
      <c r="C82" s="16"/>
      <c r="D82" s="21"/>
      <c r="E82" s="21"/>
      <c r="F82" s="21"/>
      <c r="G82" s="21"/>
      <c r="H82" s="22" t="str">
        <f t="shared" si="4"/>
        <v/>
      </c>
      <c r="I82" s="23"/>
      <c r="J82" s="1"/>
      <c r="K82" s="1"/>
    </row>
    <row r="83" spans="1:11" ht="15.6">
      <c r="A83" s="1"/>
      <c r="B83" s="18"/>
      <c r="C83" s="16"/>
      <c r="D83" s="21"/>
      <c r="E83" s="21"/>
      <c r="F83" s="21"/>
      <c r="G83" s="21"/>
      <c r="H83" s="22" t="str">
        <f t="shared" si="4"/>
        <v/>
      </c>
      <c r="I83" s="23"/>
      <c r="J83" s="1"/>
      <c r="K83" s="1"/>
    </row>
    <row r="84" spans="1:11" ht="15.6">
      <c r="A84" s="1"/>
      <c r="B84" s="25"/>
      <c r="C84" s="26"/>
      <c r="D84" s="26"/>
      <c r="E84" s="27"/>
      <c r="F84" s="348" t="s">
        <v>68</v>
      </c>
      <c r="G84" s="325"/>
      <c r="H84" s="28">
        <f>IF(SUM(H73:H83)=0,"",SUM(H73:H83))</f>
        <v>300</v>
      </c>
      <c r="I84" s="29" t="str">
        <f>IF(I72="1%steel","cft",IF(I72="1.5%steel","cft",IF(I72="2%steel","cft",I72)))</f>
        <v>ft</v>
      </c>
      <c r="J84" s="1"/>
      <c r="K84" s="1"/>
    </row>
    <row r="85" spans="1:11" ht="15.6">
      <c r="A85" s="1"/>
      <c r="B85" s="1"/>
      <c r="C85" s="1"/>
      <c r="D85" s="1"/>
      <c r="E85" s="1"/>
      <c r="F85" s="349" t="s">
        <v>69</v>
      </c>
      <c r="G85" s="350"/>
      <c r="H85" s="30">
        <v>0</v>
      </c>
      <c r="I85" s="31" t="str">
        <f>I84</f>
        <v>ft</v>
      </c>
      <c r="J85" s="1"/>
      <c r="K85" s="1"/>
    </row>
    <row r="86" spans="1:11" ht="15.6">
      <c r="A86" s="1"/>
      <c r="B86" s="1"/>
      <c r="C86" s="1"/>
      <c r="D86" s="1"/>
      <c r="E86" s="1"/>
      <c r="F86" s="348" t="s">
        <v>70</v>
      </c>
      <c r="G86" s="325"/>
      <c r="H86" s="28">
        <f>H85+H84</f>
        <v>300</v>
      </c>
      <c r="I86" s="29" t="str">
        <f>I84</f>
        <v>ft</v>
      </c>
      <c r="J86" s="1"/>
      <c r="K86" s="1"/>
    </row>
    <row r="87" spans="1:11" ht="15.6">
      <c r="A87" s="1"/>
      <c r="B87" s="1"/>
      <c r="C87" s="1"/>
      <c r="D87" s="1"/>
      <c r="E87" s="1"/>
      <c r="F87" s="1"/>
      <c r="G87" s="1"/>
      <c r="H87" s="1"/>
      <c r="I87" s="1"/>
      <c r="J87" s="1"/>
      <c r="K87" s="1"/>
    </row>
    <row r="88" spans="1:11" ht="15.6">
      <c r="A88" s="1"/>
      <c r="B88" s="1"/>
      <c r="C88" s="1"/>
      <c r="D88" s="1"/>
      <c r="E88" s="1"/>
      <c r="F88" s="1"/>
      <c r="G88" s="1"/>
      <c r="H88" s="1"/>
      <c r="I88" s="1"/>
      <c r="J88" s="1"/>
      <c r="K88" s="1"/>
    </row>
    <row r="89" spans="1:11" ht="21.75" customHeight="1">
      <c r="A89" s="1"/>
      <c r="B89" s="7" t="s">
        <v>46</v>
      </c>
      <c r="C89" s="43" t="s">
        <v>141</v>
      </c>
      <c r="D89" s="9"/>
      <c r="E89" s="9"/>
      <c r="F89" s="9"/>
      <c r="G89" s="10"/>
      <c r="H89" s="9"/>
      <c r="I89" s="11" t="s">
        <v>41</v>
      </c>
      <c r="J89" s="12" t="s">
        <v>159</v>
      </c>
      <c r="K89" s="6">
        <v>1</v>
      </c>
    </row>
    <row r="90" spans="1:11" ht="46.8">
      <c r="A90" s="1"/>
      <c r="B90" s="13">
        <f>B73+1</f>
        <v>6</v>
      </c>
      <c r="C90" s="14" t="str">
        <f>'04-B.O.Q Electrical WORK'!D11</f>
        <v>High Capacity Busbar (3000A)
Providing, supplying, and installing high-conductivity copper/brass busbar rated for 5000A, complete with supports and insulation, conforming to IEC 61439.</v>
      </c>
      <c r="D90" s="15"/>
      <c r="E90" s="15"/>
      <c r="F90" s="16"/>
      <c r="G90" s="15"/>
      <c r="H90" s="17" t="str">
        <f t="shared" ref="H90:H99" si="5">IF(PRODUCT(D90,E90,F90,G90,I90)=0,"",PRODUCT(D90,E90,F90,G90,I90))</f>
        <v/>
      </c>
      <c r="I90" s="18"/>
      <c r="J90" s="12" t="s">
        <v>49</v>
      </c>
      <c r="K90" s="6">
        <v>1</v>
      </c>
    </row>
    <row r="91" spans="1:11" ht="15.6">
      <c r="A91" s="1"/>
      <c r="B91" s="19"/>
      <c r="C91" s="20"/>
      <c r="D91" s="21"/>
      <c r="E91" s="21"/>
      <c r="F91" s="21"/>
      <c r="G91" s="21"/>
      <c r="H91" s="22" t="str">
        <f t="shared" si="5"/>
        <v/>
      </c>
      <c r="I91" s="23"/>
      <c r="J91" s="12" t="s">
        <v>50</v>
      </c>
      <c r="K91" s="6">
        <v>1</v>
      </c>
    </row>
    <row r="92" spans="1:11" ht="15.6">
      <c r="A92" s="1"/>
      <c r="B92" s="18"/>
      <c r="C92" s="24" t="s">
        <v>169</v>
      </c>
      <c r="D92" s="48">
        <f>1/2</f>
        <v>0.5</v>
      </c>
      <c r="E92" s="21"/>
      <c r="F92" s="21"/>
      <c r="G92" s="21"/>
      <c r="H92" s="22">
        <f t="shared" si="5"/>
        <v>0.5</v>
      </c>
      <c r="I92" s="23"/>
      <c r="J92" s="12" t="s">
        <v>51</v>
      </c>
      <c r="K92" s="6">
        <v>1</v>
      </c>
    </row>
    <row r="93" spans="1:11" ht="15.6">
      <c r="A93" s="1"/>
      <c r="B93" s="18"/>
      <c r="C93" s="24"/>
      <c r="D93" s="21"/>
      <c r="E93" s="21"/>
      <c r="F93" s="21"/>
      <c r="G93" s="21"/>
      <c r="H93" s="22" t="str">
        <f t="shared" si="5"/>
        <v/>
      </c>
      <c r="I93" s="23"/>
      <c r="J93" s="12" t="s">
        <v>53</v>
      </c>
      <c r="K93" s="6">
        <v>1</v>
      </c>
    </row>
    <row r="94" spans="1:11" ht="15.6">
      <c r="A94" s="1"/>
      <c r="B94" s="18"/>
      <c r="C94" s="24"/>
      <c r="D94" s="21"/>
      <c r="E94" s="21"/>
      <c r="F94" s="21"/>
      <c r="G94" s="21"/>
      <c r="H94" s="22" t="str">
        <f t="shared" si="5"/>
        <v/>
      </c>
      <c r="I94" s="23"/>
      <c r="J94" s="12" t="s">
        <v>55</v>
      </c>
      <c r="K94" s="6">
        <v>1</v>
      </c>
    </row>
    <row r="95" spans="1:11" ht="15.6">
      <c r="A95" s="1"/>
      <c r="B95" s="18"/>
      <c r="C95" s="46"/>
      <c r="D95" s="21"/>
      <c r="E95" s="21"/>
      <c r="F95" s="21"/>
      <c r="G95" s="21"/>
      <c r="H95" s="22" t="str">
        <f t="shared" si="5"/>
        <v/>
      </c>
      <c r="I95" s="23"/>
      <c r="J95" s="12" t="s">
        <v>57</v>
      </c>
      <c r="K95" s="6">
        <v>1</v>
      </c>
    </row>
    <row r="96" spans="1:11" ht="15.6">
      <c r="A96" s="1"/>
      <c r="B96" s="18"/>
      <c r="C96" s="46"/>
      <c r="D96" s="21"/>
      <c r="E96" s="21"/>
      <c r="F96" s="21"/>
      <c r="G96" s="21"/>
      <c r="H96" s="22" t="str">
        <f t="shared" si="5"/>
        <v/>
      </c>
      <c r="I96" s="23"/>
      <c r="J96" s="1"/>
      <c r="K96" s="1"/>
    </row>
    <row r="97" spans="1:11" ht="15.6">
      <c r="A97" s="1"/>
      <c r="B97" s="18"/>
      <c r="C97" s="46"/>
      <c r="D97" s="21"/>
      <c r="E97" s="21"/>
      <c r="F97" s="21"/>
      <c r="G97" s="21"/>
      <c r="H97" s="22" t="str">
        <f t="shared" si="5"/>
        <v/>
      </c>
      <c r="I97" s="23"/>
      <c r="J97" s="1"/>
      <c r="K97" s="1"/>
    </row>
    <row r="98" spans="1:11" ht="15.6">
      <c r="A98" s="1"/>
      <c r="B98" s="18"/>
      <c r="C98" s="16"/>
      <c r="D98" s="21"/>
      <c r="E98" s="21"/>
      <c r="F98" s="21"/>
      <c r="G98" s="21"/>
      <c r="H98" s="22" t="str">
        <f t="shared" si="5"/>
        <v/>
      </c>
      <c r="I98" s="23"/>
      <c r="J98" s="1"/>
      <c r="K98" s="1"/>
    </row>
    <row r="99" spans="1:11" ht="15.6">
      <c r="A99" s="1"/>
      <c r="B99" s="18"/>
      <c r="C99" s="16"/>
      <c r="D99" s="21"/>
      <c r="E99" s="21"/>
      <c r="F99" s="21"/>
      <c r="G99" s="21"/>
      <c r="H99" s="22" t="str">
        <f t="shared" si="5"/>
        <v/>
      </c>
      <c r="I99" s="23"/>
      <c r="J99" s="1"/>
      <c r="K99" s="1"/>
    </row>
    <row r="100" spans="1:11" ht="15.6">
      <c r="A100" s="1"/>
      <c r="B100" s="25"/>
      <c r="C100" s="26"/>
      <c r="D100" s="26"/>
      <c r="E100" s="27"/>
      <c r="F100" s="348" t="s">
        <v>68</v>
      </c>
      <c r="G100" s="325"/>
      <c r="H100" s="28">
        <f>IF(SUM(H90:H99)=0,"",SUM(H90:H99))</f>
        <v>0.5</v>
      </c>
      <c r="I100" s="29" t="str">
        <f>IF(I89="1%steel","cft",IF(I89="1.5%steel","cft",IF(I89="2%steel","cft",I89)))</f>
        <v>No</v>
      </c>
      <c r="J100" s="1"/>
      <c r="K100" s="1"/>
    </row>
    <row r="101" spans="1:11" ht="15.6">
      <c r="A101" s="1"/>
      <c r="B101" s="1"/>
      <c r="C101" s="1"/>
      <c r="D101" s="1"/>
      <c r="E101" s="1"/>
      <c r="F101" s="349" t="s">
        <v>69</v>
      </c>
      <c r="G101" s="350"/>
      <c r="H101" s="30">
        <v>0</v>
      </c>
      <c r="I101" s="31" t="str">
        <f>I100</f>
        <v>No</v>
      </c>
      <c r="J101" s="1"/>
      <c r="K101" s="1"/>
    </row>
    <row r="102" spans="1:11" ht="15.6">
      <c r="A102" s="1"/>
      <c r="B102" s="1"/>
      <c r="C102" s="1"/>
      <c r="D102" s="1"/>
      <c r="E102" s="1"/>
      <c r="F102" s="348" t="s">
        <v>70</v>
      </c>
      <c r="G102" s="325"/>
      <c r="H102" s="28">
        <f>H101+H100</f>
        <v>0.5</v>
      </c>
      <c r="I102" s="29" t="str">
        <f>I100</f>
        <v>No</v>
      </c>
      <c r="J102" s="1"/>
      <c r="K102" s="1"/>
    </row>
    <row r="103" spans="1:11" ht="15.6">
      <c r="A103" s="1"/>
      <c r="B103" s="1"/>
      <c r="C103" s="1"/>
      <c r="D103" s="1"/>
      <c r="E103" s="1"/>
      <c r="F103" s="1"/>
      <c r="G103" s="1"/>
      <c r="H103" s="1"/>
      <c r="I103" s="1"/>
      <c r="J103" s="1"/>
      <c r="K103" s="1"/>
    </row>
    <row r="104" spans="1:11" ht="15.6">
      <c r="A104" s="1"/>
      <c r="B104" s="1"/>
      <c r="C104" s="1"/>
      <c r="D104" s="1"/>
      <c r="E104" s="1"/>
      <c r="F104" s="1"/>
      <c r="G104" s="1"/>
      <c r="H104" s="1"/>
      <c r="I104" s="1"/>
      <c r="J104" s="1"/>
      <c r="K104" s="1"/>
    </row>
    <row r="105" spans="1:11" ht="21.75" customHeight="1">
      <c r="A105" s="1"/>
      <c r="B105" s="7" t="s">
        <v>46</v>
      </c>
      <c r="C105" s="43" t="s">
        <v>141</v>
      </c>
      <c r="D105" s="9"/>
      <c r="E105" s="9"/>
      <c r="F105" s="9"/>
      <c r="G105" s="10"/>
      <c r="H105" s="9"/>
      <c r="I105" s="11" t="s">
        <v>41</v>
      </c>
      <c r="J105" s="12" t="s">
        <v>159</v>
      </c>
      <c r="K105" s="6">
        <v>1</v>
      </c>
    </row>
    <row r="106" spans="1:11" ht="46.8">
      <c r="A106" s="1"/>
      <c r="B106" s="13">
        <f>B90+1</f>
        <v>7</v>
      </c>
      <c r="C106" s="14" t="str">
        <f>'04-B.O.Q Electrical WORK'!D12</f>
        <v>Ceiling Fan Hook (Bass Cladded Clamp)
Providing and fixing GI girder clamp hook (5/8” dia) for ceiling fan suspension, including nuts, bolts, and anti-corrosion coating.</v>
      </c>
      <c r="D106" s="15"/>
      <c r="E106" s="15"/>
      <c r="F106" s="16"/>
      <c r="G106" s="15"/>
      <c r="H106" s="17" t="str">
        <f t="shared" ref="H106:H115" si="6">IF(PRODUCT(D106,E106,F106,G106,I106)=0,"",PRODUCT(D106,E106,F106,G106,I106))</f>
        <v/>
      </c>
      <c r="I106" s="18"/>
      <c r="J106" s="12" t="s">
        <v>49</v>
      </c>
      <c r="K106" s="6">
        <v>1</v>
      </c>
    </row>
    <row r="107" spans="1:11" ht="15.6">
      <c r="A107" s="1"/>
      <c r="B107" s="19"/>
      <c r="C107" s="20"/>
      <c r="D107" s="21"/>
      <c r="E107" s="21"/>
      <c r="F107" s="21"/>
      <c r="G107" s="21"/>
      <c r="H107" s="22" t="str">
        <f t="shared" si="6"/>
        <v/>
      </c>
      <c r="I107" s="23"/>
      <c r="J107" s="12" t="s">
        <v>50</v>
      </c>
      <c r="K107" s="6">
        <v>1</v>
      </c>
    </row>
    <row r="108" spans="1:11" ht="15.6">
      <c r="A108" s="1"/>
      <c r="B108" s="18"/>
      <c r="C108" s="24" t="s">
        <v>170</v>
      </c>
      <c r="D108" s="21">
        <v>24</v>
      </c>
      <c r="E108" s="21"/>
      <c r="F108" s="21"/>
      <c r="G108" s="21"/>
      <c r="H108" s="22">
        <f t="shared" si="6"/>
        <v>24</v>
      </c>
      <c r="I108" s="23"/>
      <c r="J108" s="12" t="s">
        <v>51</v>
      </c>
      <c r="K108" s="6">
        <v>1</v>
      </c>
    </row>
    <row r="109" spans="1:11" ht="15.6">
      <c r="A109" s="1"/>
      <c r="B109" s="18"/>
      <c r="C109" s="24"/>
      <c r="D109" s="21"/>
      <c r="E109" s="21"/>
      <c r="F109" s="21"/>
      <c r="G109" s="21"/>
      <c r="H109" s="22" t="str">
        <f t="shared" si="6"/>
        <v/>
      </c>
      <c r="I109" s="23"/>
      <c r="J109" s="12" t="s">
        <v>53</v>
      </c>
      <c r="K109" s="6">
        <v>1</v>
      </c>
    </row>
    <row r="110" spans="1:11" ht="15.6">
      <c r="A110" s="1"/>
      <c r="B110" s="18"/>
      <c r="C110" s="24"/>
      <c r="D110" s="21"/>
      <c r="E110" s="21"/>
      <c r="F110" s="21"/>
      <c r="G110" s="21"/>
      <c r="H110" s="22" t="str">
        <f t="shared" si="6"/>
        <v/>
      </c>
      <c r="I110" s="23"/>
      <c r="J110" s="12" t="s">
        <v>55</v>
      </c>
      <c r="K110" s="6">
        <v>1</v>
      </c>
    </row>
    <row r="111" spans="1:11" ht="15.6">
      <c r="A111" s="1"/>
      <c r="B111" s="18"/>
      <c r="C111" s="46"/>
      <c r="D111" s="21"/>
      <c r="E111" s="21"/>
      <c r="F111" s="21"/>
      <c r="G111" s="21"/>
      <c r="H111" s="22" t="str">
        <f t="shared" si="6"/>
        <v/>
      </c>
      <c r="I111" s="23"/>
      <c r="J111" s="12" t="s">
        <v>57</v>
      </c>
      <c r="K111" s="6">
        <v>1</v>
      </c>
    </row>
    <row r="112" spans="1:11" ht="15.6">
      <c r="A112" s="1"/>
      <c r="B112" s="18"/>
      <c r="C112" s="46"/>
      <c r="D112" s="21"/>
      <c r="E112" s="21"/>
      <c r="F112" s="21"/>
      <c r="G112" s="21"/>
      <c r="H112" s="22" t="str">
        <f t="shared" si="6"/>
        <v/>
      </c>
      <c r="I112" s="23"/>
      <c r="J112" s="1"/>
      <c r="K112" s="1"/>
    </row>
    <row r="113" spans="1:11" ht="15.6">
      <c r="A113" s="1"/>
      <c r="B113" s="18"/>
      <c r="C113" s="46"/>
      <c r="D113" s="21"/>
      <c r="E113" s="21"/>
      <c r="F113" s="21"/>
      <c r="G113" s="21"/>
      <c r="H113" s="22" t="str">
        <f t="shared" si="6"/>
        <v/>
      </c>
      <c r="I113" s="23"/>
      <c r="J113" s="1"/>
      <c r="K113" s="1"/>
    </row>
    <row r="114" spans="1:11" ht="15.6">
      <c r="A114" s="1"/>
      <c r="B114" s="18"/>
      <c r="C114" s="16"/>
      <c r="D114" s="21"/>
      <c r="E114" s="21"/>
      <c r="F114" s="21"/>
      <c r="G114" s="21"/>
      <c r="H114" s="22" t="str">
        <f t="shared" si="6"/>
        <v/>
      </c>
      <c r="I114" s="23"/>
      <c r="J114" s="1"/>
      <c r="K114" s="1"/>
    </row>
    <row r="115" spans="1:11" ht="15.6">
      <c r="A115" s="1"/>
      <c r="B115" s="18"/>
      <c r="C115" s="16"/>
      <c r="D115" s="21"/>
      <c r="E115" s="21"/>
      <c r="F115" s="21"/>
      <c r="G115" s="21"/>
      <c r="H115" s="22" t="str">
        <f t="shared" si="6"/>
        <v/>
      </c>
      <c r="I115" s="23"/>
      <c r="J115" s="1"/>
      <c r="K115" s="1"/>
    </row>
    <row r="116" spans="1:11" ht="15.6">
      <c r="A116" s="1"/>
      <c r="B116" s="25"/>
      <c r="C116" s="26"/>
      <c r="D116" s="26"/>
      <c r="E116" s="27"/>
      <c r="F116" s="348" t="s">
        <v>68</v>
      </c>
      <c r="G116" s="325"/>
      <c r="H116" s="28">
        <f>IF(SUM(H106:H115)=0,"",SUM(H106:H115))</f>
        <v>24</v>
      </c>
      <c r="I116" s="29" t="str">
        <f>IF(I105="1%steel","cft",IF(I105="1.5%steel","cft",IF(I105="2%steel","cft",I105)))</f>
        <v>No</v>
      </c>
      <c r="J116" s="1"/>
      <c r="K116" s="1"/>
    </row>
    <row r="117" spans="1:11" ht="15.6">
      <c r="A117" s="1"/>
      <c r="B117" s="1"/>
      <c r="C117" s="1"/>
      <c r="D117" s="1"/>
      <c r="E117" s="1"/>
      <c r="F117" s="349" t="s">
        <v>69</v>
      </c>
      <c r="G117" s="350"/>
      <c r="H117" s="30">
        <v>0</v>
      </c>
      <c r="I117" s="31" t="str">
        <f>I116</f>
        <v>No</v>
      </c>
      <c r="J117" s="1"/>
      <c r="K117" s="1"/>
    </row>
    <row r="118" spans="1:11" ht="15.6">
      <c r="A118" s="1"/>
      <c r="B118" s="1"/>
      <c r="C118" s="1"/>
      <c r="D118" s="1"/>
      <c r="E118" s="1"/>
      <c r="F118" s="348" t="s">
        <v>70</v>
      </c>
      <c r="G118" s="325"/>
      <c r="H118" s="28">
        <f>H117+H116</f>
        <v>24</v>
      </c>
      <c r="I118" s="29" t="str">
        <f>I116</f>
        <v>No</v>
      </c>
      <c r="J118" s="1"/>
      <c r="K118" s="1"/>
    </row>
    <row r="119" spans="1:11" ht="15.6">
      <c r="A119" s="1"/>
      <c r="B119" s="1"/>
      <c r="C119" s="1"/>
      <c r="D119" s="1"/>
      <c r="E119" s="1"/>
      <c r="F119" s="1"/>
      <c r="G119" s="1"/>
      <c r="H119" s="1"/>
      <c r="I119" s="1"/>
      <c r="J119" s="1"/>
      <c r="K119" s="1"/>
    </row>
    <row r="120" spans="1:11" ht="15.6">
      <c r="A120" s="1"/>
      <c r="B120" s="1"/>
      <c r="C120" s="1"/>
      <c r="D120" s="1"/>
      <c r="E120" s="1"/>
      <c r="F120" s="1"/>
      <c r="G120" s="1"/>
      <c r="H120" s="1"/>
      <c r="I120" s="1"/>
      <c r="J120" s="1"/>
      <c r="K120" s="1"/>
    </row>
    <row r="121" spans="1:11" ht="21.75" customHeight="1">
      <c r="A121" s="1"/>
      <c r="B121" s="7" t="s">
        <v>46</v>
      </c>
      <c r="C121" s="43" t="s">
        <v>141</v>
      </c>
      <c r="D121" s="9"/>
      <c r="E121" s="9"/>
      <c r="F121" s="9"/>
      <c r="G121" s="10"/>
      <c r="H121" s="9"/>
      <c r="I121" s="11" t="s">
        <v>41</v>
      </c>
      <c r="J121" s="12" t="s">
        <v>159</v>
      </c>
      <c r="K121" s="6">
        <v>1</v>
      </c>
    </row>
    <row r="122" spans="1:11" ht="31.2">
      <c r="A122" s="1"/>
      <c r="B122" s="13">
        <f>B106+1</f>
        <v>8</v>
      </c>
      <c r="C122" s="14" t="str">
        <f>'04-B.O.Q Electrical WORK'!D13</f>
        <v>Dimmer Switch (Speed  Control)
Supply and fixing the dimmer switch complete</v>
      </c>
      <c r="D122" s="15"/>
      <c r="E122" s="15"/>
      <c r="F122" s="16"/>
      <c r="G122" s="15"/>
      <c r="H122" s="17" t="str">
        <f t="shared" ref="H122:H132" si="7">IF(PRODUCT(D122,E122,F122,G122,I122)=0,"",PRODUCT(D122,E122,F122,G122,I122))</f>
        <v/>
      </c>
      <c r="I122" s="18"/>
      <c r="J122" s="12" t="s">
        <v>49</v>
      </c>
      <c r="K122" s="6">
        <v>1</v>
      </c>
    </row>
    <row r="123" spans="1:11" ht="15.6">
      <c r="A123" s="1"/>
      <c r="B123" s="19"/>
      <c r="C123" s="20"/>
      <c r="D123" s="21"/>
      <c r="E123" s="21"/>
      <c r="F123" s="21"/>
      <c r="G123" s="21"/>
      <c r="H123" s="22" t="str">
        <f t="shared" si="7"/>
        <v/>
      </c>
      <c r="I123" s="23"/>
      <c r="J123" s="12" t="s">
        <v>50</v>
      </c>
      <c r="K123" s="6">
        <v>1</v>
      </c>
    </row>
    <row r="124" spans="1:11" ht="15.6">
      <c r="A124" s="1"/>
      <c r="B124" s="18"/>
      <c r="C124" s="24" t="s">
        <v>171</v>
      </c>
      <c r="D124" s="21">
        <v>24</v>
      </c>
      <c r="E124" s="21"/>
      <c r="F124" s="21"/>
      <c r="G124" s="21"/>
      <c r="H124" s="22">
        <f t="shared" si="7"/>
        <v>24</v>
      </c>
      <c r="I124" s="23"/>
      <c r="J124" s="12" t="s">
        <v>51</v>
      </c>
      <c r="K124" s="6">
        <v>1</v>
      </c>
    </row>
    <row r="125" spans="1:11" ht="15.6">
      <c r="A125" s="1"/>
      <c r="B125" s="18"/>
      <c r="C125" s="24"/>
      <c r="D125" s="21"/>
      <c r="E125" s="21"/>
      <c r="F125" s="21"/>
      <c r="G125" s="21"/>
      <c r="H125" s="22" t="str">
        <f t="shared" si="7"/>
        <v/>
      </c>
      <c r="I125" s="23"/>
      <c r="J125" s="12" t="s">
        <v>53</v>
      </c>
      <c r="K125" s="6">
        <v>1</v>
      </c>
    </row>
    <row r="126" spans="1:11" ht="15.6">
      <c r="A126" s="1"/>
      <c r="B126" s="18"/>
      <c r="C126" s="24"/>
      <c r="D126" s="21"/>
      <c r="E126" s="21"/>
      <c r="F126" s="21"/>
      <c r="G126" s="21"/>
      <c r="H126" s="22" t="str">
        <f t="shared" si="7"/>
        <v/>
      </c>
      <c r="I126" s="23"/>
      <c r="J126" s="12" t="s">
        <v>55</v>
      </c>
      <c r="K126" s="6">
        <v>1</v>
      </c>
    </row>
    <row r="127" spans="1:11" ht="15.6">
      <c r="A127" s="1"/>
      <c r="B127" s="18"/>
      <c r="C127" s="46"/>
      <c r="D127" s="21"/>
      <c r="E127" s="21"/>
      <c r="F127" s="21"/>
      <c r="G127" s="21"/>
      <c r="H127" s="22" t="str">
        <f t="shared" si="7"/>
        <v/>
      </c>
      <c r="I127" s="23"/>
      <c r="J127" s="12" t="s">
        <v>57</v>
      </c>
      <c r="K127" s="6">
        <v>1</v>
      </c>
    </row>
    <row r="128" spans="1:11" ht="15.6">
      <c r="A128" s="1"/>
      <c r="B128" s="18"/>
      <c r="C128" s="46"/>
      <c r="D128" s="21"/>
      <c r="E128" s="21"/>
      <c r="F128" s="21"/>
      <c r="G128" s="21"/>
      <c r="H128" s="22" t="str">
        <f t="shared" si="7"/>
        <v/>
      </c>
      <c r="I128" s="23"/>
      <c r="J128" s="1"/>
      <c r="K128" s="1"/>
    </row>
    <row r="129" spans="1:11" ht="15.6">
      <c r="A129" s="1"/>
      <c r="B129" s="18"/>
      <c r="C129" s="46"/>
      <c r="D129" s="21"/>
      <c r="E129" s="21"/>
      <c r="F129" s="21"/>
      <c r="G129" s="21"/>
      <c r="H129" s="22" t="str">
        <f t="shared" si="7"/>
        <v/>
      </c>
      <c r="I129" s="23"/>
      <c r="J129" s="1"/>
      <c r="K129" s="1"/>
    </row>
    <row r="130" spans="1:11" ht="15.6">
      <c r="A130" s="1"/>
      <c r="B130" s="18"/>
      <c r="C130" s="46"/>
      <c r="D130" s="21"/>
      <c r="E130" s="21"/>
      <c r="F130" s="21"/>
      <c r="G130" s="21"/>
      <c r="H130" s="22" t="str">
        <f t="shared" si="7"/>
        <v/>
      </c>
      <c r="I130" s="23"/>
      <c r="J130" s="1"/>
      <c r="K130" s="1"/>
    </row>
    <row r="131" spans="1:11" ht="15.6">
      <c r="A131" s="1"/>
      <c r="B131" s="18"/>
      <c r="C131" s="16"/>
      <c r="D131" s="21"/>
      <c r="E131" s="21"/>
      <c r="F131" s="21"/>
      <c r="G131" s="21"/>
      <c r="H131" s="22" t="str">
        <f t="shared" si="7"/>
        <v/>
      </c>
      <c r="I131" s="23"/>
      <c r="J131" s="1"/>
      <c r="K131" s="1"/>
    </row>
    <row r="132" spans="1:11" ht="15.6">
      <c r="A132" s="1"/>
      <c r="B132" s="18"/>
      <c r="C132" s="16"/>
      <c r="D132" s="21"/>
      <c r="E132" s="21"/>
      <c r="F132" s="21"/>
      <c r="G132" s="21"/>
      <c r="H132" s="22" t="str">
        <f t="shared" si="7"/>
        <v/>
      </c>
      <c r="I132" s="23"/>
      <c r="J132" s="1"/>
      <c r="K132" s="1"/>
    </row>
    <row r="133" spans="1:11" ht="15.6">
      <c r="A133" s="1"/>
      <c r="B133" s="25"/>
      <c r="C133" s="26"/>
      <c r="D133" s="26"/>
      <c r="E133" s="27"/>
      <c r="F133" s="348" t="s">
        <v>68</v>
      </c>
      <c r="G133" s="325"/>
      <c r="H133" s="28">
        <f>IF(SUM(H122:H132)=0,"",SUM(H122:H132))</f>
        <v>24</v>
      </c>
      <c r="I133" s="29" t="str">
        <f>IF(I121="1%steel","cft",IF(I121="1.5%steel","cft",IF(I121="2%steel","cft",I121)))</f>
        <v>No</v>
      </c>
      <c r="J133" s="1"/>
      <c r="K133" s="1"/>
    </row>
    <row r="134" spans="1:11" ht="15.6">
      <c r="A134" s="1"/>
      <c r="B134" s="1"/>
      <c r="C134" s="1"/>
      <c r="D134" s="1"/>
      <c r="E134" s="1"/>
      <c r="F134" s="349" t="s">
        <v>69</v>
      </c>
      <c r="G134" s="350"/>
      <c r="H134" s="30">
        <v>0</v>
      </c>
      <c r="I134" s="31" t="str">
        <f>I133</f>
        <v>No</v>
      </c>
      <c r="J134" s="1"/>
      <c r="K134" s="1"/>
    </row>
    <row r="135" spans="1:11" ht="15.6">
      <c r="A135" s="1"/>
      <c r="B135" s="1"/>
      <c r="C135" s="1"/>
      <c r="D135" s="1"/>
      <c r="E135" s="1"/>
      <c r="F135" s="348" t="s">
        <v>70</v>
      </c>
      <c r="G135" s="325"/>
      <c r="H135" s="28">
        <f>H134+H133</f>
        <v>24</v>
      </c>
      <c r="I135" s="29" t="str">
        <f>I133</f>
        <v>No</v>
      </c>
      <c r="J135" s="1"/>
      <c r="K135" s="1"/>
    </row>
    <row r="136" spans="1:11" ht="15.6">
      <c r="A136" s="1"/>
      <c r="B136" s="1"/>
      <c r="C136" s="1"/>
      <c r="D136" s="1"/>
      <c r="E136" s="1"/>
      <c r="F136" s="1"/>
      <c r="G136" s="1"/>
      <c r="H136" s="1"/>
      <c r="I136" s="1"/>
      <c r="J136" s="1"/>
      <c r="K136" s="1"/>
    </row>
    <row r="137" spans="1:11" ht="15.6">
      <c r="A137" s="1"/>
      <c r="B137" s="1"/>
      <c r="C137" s="1"/>
      <c r="D137" s="1"/>
      <c r="E137" s="1"/>
      <c r="F137" s="1"/>
      <c r="G137" s="1"/>
      <c r="H137" s="1"/>
      <c r="I137" s="1"/>
      <c r="J137" s="1"/>
      <c r="K137" s="1"/>
    </row>
    <row r="138" spans="1:11" ht="21.75" customHeight="1">
      <c r="A138" s="1"/>
      <c r="B138" s="7" t="s">
        <v>46</v>
      </c>
      <c r="C138" s="43" t="s">
        <v>141</v>
      </c>
      <c r="D138" s="9"/>
      <c r="E138" s="9"/>
      <c r="F138" s="9"/>
      <c r="G138" s="10"/>
      <c r="H138" s="9"/>
      <c r="I138" s="11" t="s">
        <v>41</v>
      </c>
      <c r="J138" s="12" t="s">
        <v>159</v>
      </c>
      <c r="K138" s="6">
        <v>1</v>
      </c>
    </row>
    <row r="139" spans="1:11" ht="62.4">
      <c r="A139" s="1"/>
      <c r="B139" s="13">
        <f>B122+1</f>
        <v>9</v>
      </c>
      <c r="C139" s="14" t="str">
        <f>'04-B.O.Q Electrical WORK'!D14</f>
        <v>8 to 10 Gang Switches One Way (No 2Pin socket shall be provided within the  8 to 10 Gange )
Providing and installation of modular switches and socket outlets (5A, 10A, 15A), 250V rated, conforming to IEC 60669.</v>
      </c>
      <c r="D139" s="15"/>
      <c r="E139" s="15"/>
      <c r="F139" s="16"/>
      <c r="G139" s="15"/>
      <c r="H139" s="17" t="str">
        <f t="shared" ref="H139:H149" si="8">IF(PRODUCT(D139,E139,F139,G139,I139)=0,"",PRODUCT(D139,E139,F139,G139,I139))</f>
        <v/>
      </c>
      <c r="I139" s="18"/>
      <c r="J139" s="12" t="s">
        <v>49</v>
      </c>
      <c r="K139" s="6">
        <v>1</v>
      </c>
    </row>
    <row r="140" spans="1:11" ht="15.6">
      <c r="A140" s="1"/>
      <c r="B140" s="19"/>
      <c r="C140" s="20"/>
      <c r="D140" s="21"/>
      <c r="E140" s="21"/>
      <c r="F140" s="21"/>
      <c r="G140" s="21"/>
      <c r="H140" s="22" t="str">
        <f t="shared" si="8"/>
        <v/>
      </c>
      <c r="I140" s="23"/>
      <c r="J140" s="12" t="s">
        <v>50</v>
      </c>
      <c r="K140" s="6">
        <v>1</v>
      </c>
    </row>
    <row r="141" spans="1:11" ht="15.6">
      <c r="A141" s="1"/>
      <c r="B141" s="18"/>
      <c r="C141" s="24" t="s">
        <v>172</v>
      </c>
      <c r="D141" s="21">
        <v>15</v>
      </c>
      <c r="E141" s="21"/>
      <c r="F141" s="21"/>
      <c r="G141" s="21"/>
      <c r="H141" s="22">
        <f t="shared" si="8"/>
        <v>15</v>
      </c>
      <c r="I141" s="23"/>
      <c r="J141" s="12" t="s">
        <v>51</v>
      </c>
      <c r="K141" s="6">
        <v>1</v>
      </c>
    </row>
    <row r="142" spans="1:11" ht="15.6">
      <c r="A142" s="1"/>
      <c r="B142" s="18"/>
      <c r="C142" s="24"/>
      <c r="D142" s="21"/>
      <c r="E142" s="21"/>
      <c r="F142" s="21"/>
      <c r="G142" s="21"/>
      <c r="H142" s="22" t="str">
        <f t="shared" si="8"/>
        <v/>
      </c>
      <c r="I142" s="23"/>
      <c r="J142" s="12" t="s">
        <v>53</v>
      </c>
      <c r="K142" s="6">
        <v>1</v>
      </c>
    </row>
    <row r="143" spans="1:11" ht="15.6">
      <c r="A143" s="1"/>
      <c r="B143" s="18"/>
      <c r="C143" s="24"/>
      <c r="D143" s="21"/>
      <c r="E143" s="21"/>
      <c r="F143" s="21"/>
      <c r="G143" s="21"/>
      <c r="H143" s="22" t="str">
        <f t="shared" si="8"/>
        <v/>
      </c>
      <c r="I143" s="23"/>
      <c r="J143" s="12" t="s">
        <v>55</v>
      </c>
      <c r="K143" s="6">
        <v>1</v>
      </c>
    </row>
    <row r="144" spans="1:11" ht="15.6">
      <c r="A144" s="1"/>
      <c r="B144" s="18"/>
      <c r="C144" s="46"/>
      <c r="D144" s="21"/>
      <c r="E144" s="21"/>
      <c r="F144" s="21"/>
      <c r="G144" s="21"/>
      <c r="H144" s="22" t="str">
        <f t="shared" si="8"/>
        <v/>
      </c>
      <c r="I144" s="23"/>
      <c r="J144" s="12" t="s">
        <v>57</v>
      </c>
      <c r="K144" s="6">
        <v>1</v>
      </c>
    </row>
    <row r="145" spans="1:11" ht="15.6">
      <c r="A145" s="1"/>
      <c r="B145" s="18"/>
      <c r="C145" s="46"/>
      <c r="D145" s="21"/>
      <c r="E145" s="21"/>
      <c r="F145" s="21"/>
      <c r="G145" s="21"/>
      <c r="H145" s="22" t="str">
        <f t="shared" si="8"/>
        <v/>
      </c>
      <c r="I145" s="23"/>
      <c r="J145" s="12" t="s">
        <v>59</v>
      </c>
      <c r="K145" s="6">
        <v>1</v>
      </c>
    </row>
    <row r="146" spans="1:11" ht="15.6">
      <c r="A146" s="1"/>
      <c r="B146" s="18"/>
      <c r="C146" s="46"/>
      <c r="D146" s="21"/>
      <c r="E146" s="21"/>
      <c r="F146" s="21"/>
      <c r="G146" s="21"/>
      <c r="H146" s="22" t="str">
        <f t="shared" si="8"/>
        <v/>
      </c>
      <c r="I146" s="23"/>
      <c r="J146" s="1"/>
      <c r="K146" s="1"/>
    </row>
    <row r="147" spans="1:11" ht="15.6">
      <c r="A147" s="1"/>
      <c r="B147" s="18"/>
      <c r="C147" s="46"/>
      <c r="D147" s="21"/>
      <c r="E147" s="21"/>
      <c r="F147" s="21"/>
      <c r="G147" s="21"/>
      <c r="H147" s="22" t="str">
        <f t="shared" si="8"/>
        <v/>
      </c>
      <c r="I147" s="23"/>
      <c r="J147" s="1"/>
      <c r="K147" s="1"/>
    </row>
    <row r="148" spans="1:11" ht="15.6">
      <c r="A148" s="1"/>
      <c r="B148" s="18"/>
      <c r="C148" s="16"/>
      <c r="D148" s="21"/>
      <c r="E148" s="21"/>
      <c r="F148" s="21"/>
      <c r="G148" s="21"/>
      <c r="H148" s="22" t="str">
        <f t="shared" si="8"/>
        <v/>
      </c>
      <c r="I148" s="23"/>
      <c r="J148" s="1"/>
      <c r="K148" s="1"/>
    </row>
    <row r="149" spans="1:11" ht="15.6">
      <c r="A149" s="1"/>
      <c r="B149" s="18"/>
      <c r="C149" s="16"/>
      <c r="D149" s="21"/>
      <c r="E149" s="21"/>
      <c r="F149" s="21"/>
      <c r="G149" s="21"/>
      <c r="H149" s="22" t="str">
        <f t="shared" si="8"/>
        <v/>
      </c>
      <c r="I149" s="23"/>
      <c r="J149" s="1"/>
      <c r="K149" s="1"/>
    </row>
    <row r="150" spans="1:11" ht="15.6">
      <c r="A150" s="1"/>
      <c r="B150" s="25"/>
      <c r="C150" s="26"/>
      <c r="D150" s="26"/>
      <c r="E150" s="27"/>
      <c r="F150" s="348" t="s">
        <v>68</v>
      </c>
      <c r="G150" s="325"/>
      <c r="H150" s="28">
        <f>IF(SUM(H139:H149)=0,"",SUM(H139:H149))</f>
        <v>15</v>
      </c>
      <c r="I150" s="29" t="str">
        <f>IF(I138="1%steel","cft",IF(I138="1.5%steel","cft",IF(I138="2%steel","cft",I138)))</f>
        <v>No</v>
      </c>
      <c r="J150" s="1"/>
      <c r="K150" s="1"/>
    </row>
    <row r="151" spans="1:11" ht="15.6">
      <c r="A151" s="1"/>
      <c r="B151" s="1"/>
      <c r="C151" s="1"/>
      <c r="D151" s="1"/>
      <c r="E151" s="1"/>
      <c r="F151" s="349" t="s">
        <v>69</v>
      </c>
      <c r="G151" s="350"/>
      <c r="H151" s="30">
        <v>0</v>
      </c>
      <c r="I151" s="31" t="str">
        <f>I150</f>
        <v>No</v>
      </c>
      <c r="J151" s="1"/>
      <c r="K151" s="1"/>
    </row>
    <row r="152" spans="1:11" ht="15.6">
      <c r="A152" s="1"/>
      <c r="B152" s="1"/>
      <c r="C152" s="1"/>
      <c r="D152" s="1"/>
      <c r="E152" s="1"/>
      <c r="F152" s="348" t="s">
        <v>70</v>
      </c>
      <c r="G152" s="325"/>
      <c r="H152" s="28">
        <f>H151+H150</f>
        <v>15</v>
      </c>
      <c r="I152" s="29" t="str">
        <f>I150</f>
        <v>No</v>
      </c>
      <c r="J152" s="1"/>
      <c r="K152" s="1"/>
    </row>
    <row r="153" spans="1:11" ht="15.6">
      <c r="A153" s="1"/>
      <c r="B153" s="1"/>
      <c r="C153" s="1"/>
      <c r="D153" s="1"/>
      <c r="E153" s="1"/>
      <c r="F153" s="1"/>
      <c r="G153" s="1"/>
      <c r="H153" s="1"/>
      <c r="I153" s="1"/>
      <c r="J153" s="1"/>
      <c r="K153" s="1"/>
    </row>
    <row r="154" spans="1:11" ht="15.6">
      <c r="A154" s="1"/>
      <c r="B154" s="1"/>
      <c r="C154" s="1"/>
      <c r="D154" s="1"/>
      <c r="E154" s="1"/>
      <c r="F154" s="1"/>
      <c r="G154" s="1"/>
      <c r="H154" s="1"/>
      <c r="I154" s="1"/>
      <c r="J154" s="1"/>
      <c r="K154" s="1"/>
    </row>
    <row r="155" spans="1:11" ht="21.75" customHeight="1">
      <c r="A155" s="1"/>
      <c r="B155" s="7" t="s">
        <v>46</v>
      </c>
      <c r="C155" s="43" t="s">
        <v>141</v>
      </c>
      <c r="D155" s="9"/>
      <c r="E155" s="9"/>
      <c r="F155" s="9"/>
      <c r="G155" s="10"/>
      <c r="H155" s="9"/>
      <c r="I155" s="11" t="s">
        <v>41</v>
      </c>
      <c r="J155" s="12" t="s">
        <v>159</v>
      </c>
      <c r="K155" s="6">
        <v>1</v>
      </c>
    </row>
    <row r="156" spans="1:11" ht="46.8">
      <c r="A156" s="1"/>
      <c r="B156" s="13">
        <f>B139+1</f>
        <v>10</v>
      </c>
      <c r="C156" s="14" t="str">
        <f>'04-B.O.Q Electrical WORK'!D15</f>
        <v>Voltmeter (Panel Type)
Providing and installing a heavy-duty panel mounted voltmeter with a selector switch, conforming to IEC 60051.</v>
      </c>
      <c r="D156" s="15"/>
      <c r="E156" s="15"/>
      <c r="F156" s="16"/>
      <c r="G156" s="15"/>
      <c r="H156" s="17" t="str">
        <f t="shared" ref="H156:H165" si="9">IF(PRODUCT(D156,E156,F156,G156,I156)=0,"",PRODUCT(D156,E156,F156,G156,I156))</f>
        <v/>
      </c>
      <c r="I156" s="18"/>
      <c r="J156" s="12" t="s">
        <v>49</v>
      </c>
      <c r="K156" s="6">
        <v>1</v>
      </c>
    </row>
    <row r="157" spans="1:11" ht="15.6">
      <c r="A157" s="1"/>
      <c r="B157" s="19"/>
      <c r="C157" s="20"/>
      <c r="D157" s="21"/>
      <c r="E157" s="21"/>
      <c r="F157" s="21"/>
      <c r="G157" s="21"/>
      <c r="H157" s="22" t="str">
        <f t="shared" si="9"/>
        <v/>
      </c>
      <c r="I157" s="23"/>
      <c r="J157" s="12" t="s">
        <v>50</v>
      </c>
      <c r="K157" s="6">
        <v>1</v>
      </c>
    </row>
    <row r="158" spans="1:11" ht="15.6">
      <c r="A158" s="1"/>
      <c r="B158" s="18"/>
      <c r="C158" s="24" t="s">
        <v>173</v>
      </c>
      <c r="D158" s="21">
        <v>2</v>
      </c>
      <c r="E158" s="21"/>
      <c r="F158" s="21"/>
      <c r="G158" s="21"/>
      <c r="H158" s="22">
        <f t="shared" si="9"/>
        <v>2</v>
      </c>
      <c r="I158" s="23"/>
      <c r="J158" s="12" t="s">
        <v>51</v>
      </c>
      <c r="K158" s="6">
        <v>1</v>
      </c>
    </row>
    <row r="159" spans="1:11" ht="15.6">
      <c r="A159" s="1"/>
      <c r="B159" s="18"/>
      <c r="C159" s="24"/>
      <c r="D159" s="21"/>
      <c r="E159" s="21"/>
      <c r="F159" s="21"/>
      <c r="G159" s="21"/>
      <c r="H159" s="22" t="str">
        <f t="shared" si="9"/>
        <v/>
      </c>
      <c r="I159" s="23"/>
      <c r="J159" s="12" t="s">
        <v>53</v>
      </c>
      <c r="K159" s="6">
        <v>1</v>
      </c>
    </row>
    <row r="160" spans="1:11" ht="15.6">
      <c r="A160" s="1"/>
      <c r="B160" s="18"/>
      <c r="C160" s="24"/>
      <c r="D160" s="21"/>
      <c r="E160" s="21"/>
      <c r="F160" s="21"/>
      <c r="G160" s="21"/>
      <c r="H160" s="22" t="str">
        <f t="shared" si="9"/>
        <v/>
      </c>
      <c r="I160" s="23"/>
      <c r="J160" s="12" t="s">
        <v>55</v>
      </c>
      <c r="K160" s="6">
        <v>1</v>
      </c>
    </row>
    <row r="161" spans="1:11" ht="15.6">
      <c r="A161" s="1"/>
      <c r="B161" s="18"/>
      <c r="C161" s="46"/>
      <c r="D161" s="21"/>
      <c r="E161" s="21"/>
      <c r="F161" s="21"/>
      <c r="G161" s="21"/>
      <c r="H161" s="22" t="str">
        <f t="shared" si="9"/>
        <v/>
      </c>
      <c r="I161" s="23"/>
      <c r="J161" s="1"/>
      <c r="K161" s="1"/>
    </row>
    <row r="162" spans="1:11" ht="15.6">
      <c r="A162" s="1"/>
      <c r="B162" s="18"/>
      <c r="C162" s="46"/>
      <c r="D162" s="21"/>
      <c r="E162" s="21"/>
      <c r="F162" s="21"/>
      <c r="G162" s="21"/>
      <c r="H162" s="22" t="str">
        <f t="shared" si="9"/>
        <v/>
      </c>
      <c r="I162" s="23"/>
      <c r="J162" s="1"/>
      <c r="K162" s="1"/>
    </row>
    <row r="163" spans="1:11" ht="15.6">
      <c r="A163" s="1"/>
      <c r="B163" s="18"/>
      <c r="C163" s="46"/>
      <c r="D163" s="21"/>
      <c r="E163" s="21"/>
      <c r="F163" s="21"/>
      <c r="G163" s="21"/>
      <c r="H163" s="22" t="str">
        <f t="shared" si="9"/>
        <v/>
      </c>
      <c r="I163" s="23"/>
      <c r="J163" s="1"/>
      <c r="K163" s="1"/>
    </row>
    <row r="164" spans="1:11" ht="15.6">
      <c r="A164" s="1"/>
      <c r="B164" s="18"/>
      <c r="C164" s="16"/>
      <c r="D164" s="21"/>
      <c r="E164" s="21"/>
      <c r="F164" s="21"/>
      <c r="G164" s="21"/>
      <c r="H164" s="22" t="str">
        <f t="shared" si="9"/>
        <v/>
      </c>
      <c r="I164" s="23"/>
      <c r="J164" s="1"/>
      <c r="K164" s="1"/>
    </row>
    <row r="165" spans="1:11" ht="15.6">
      <c r="A165" s="1"/>
      <c r="B165" s="18"/>
      <c r="C165" s="16"/>
      <c r="D165" s="21"/>
      <c r="E165" s="21"/>
      <c r="F165" s="21"/>
      <c r="G165" s="21"/>
      <c r="H165" s="22" t="str">
        <f t="shared" si="9"/>
        <v/>
      </c>
      <c r="I165" s="23"/>
      <c r="J165" s="1"/>
      <c r="K165" s="1"/>
    </row>
    <row r="166" spans="1:11" ht="15.6">
      <c r="A166" s="1"/>
      <c r="B166" s="25"/>
      <c r="C166" s="26"/>
      <c r="D166" s="26"/>
      <c r="E166" s="27"/>
      <c r="F166" s="348" t="s">
        <v>68</v>
      </c>
      <c r="G166" s="325"/>
      <c r="H166" s="28">
        <f>IF(SUM(H156:H165)=0,"",SUM(H156:H165))</f>
        <v>2</v>
      </c>
      <c r="I166" s="29" t="str">
        <f>IF(I155="1%steel","cft",IF(I155="1.5%steel","cft",IF(I155="2%steel","cft",I155)))</f>
        <v>No</v>
      </c>
      <c r="J166" s="1"/>
      <c r="K166" s="1"/>
    </row>
    <row r="167" spans="1:11" ht="15.6">
      <c r="A167" s="1"/>
      <c r="B167" s="1"/>
      <c r="C167" s="1"/>
      <c r="D167" s="1"/>
      <c r="E167" s="1"/>
      <c r="F167" s="349" t="s">
        <v>69</v>
      </c>
      <c r="G167" s="350"/>
      <c r="H167" s="30">
        <v>0</v>
      </c>
      <c r="I167" s="31" t="str">
        <f>I166</f>
        <v>No</v>
      </c>
      <c r="J167" s="1"/>
      <c r="K167" s="1"/>
    </row>
    <row r="168" spans="1:11" ht="15.6">
      <c r="A168" s="1"/>
      <c r="B168" s="1"/>
      <c r="C168" s="1"/>
      <c r="D168" s="1"/>
      <c r="E168" s="1"/>
      <c r="F168" s="348" t="s">
        <v>70</v>
      </c>
      <c r="G168" s="325"/>
      <c r="H168" s="28">
        <f>H167+H166</f>
        <v>2</v>
      </c>
      <c r="I168" s="29" t="str">
        <f>I166</f>
        <v>No</v>
      </c>
      <c r="J168" s="1"/>
      <c r="K168" s="1"/>
    </row>
    <row r="169" spans="1:11" ht="15.6">
      <c r="A169" s="1"/>
      <c r="B169" s="1"/>
      <c r="C169" s="1"/>
      <c r="D169" s="1"/>
      <c r="E169" s="1"/>
      <c r="F169" s="1"/>
      <c r="G169" s="1"/>
      <c r="H169" s="1"/>
      <c r="I169" s="1"/>
      <c r="J169" s="1"/>
      <c r="K169" s="1"/>
    </row>
    <row r="170" spans="1:11" ht="15.6">
      <c r="A170" s="1"/>
      <c r="B170" s="1"/>
      <c r="C170" s="1"/>
      <c r="D170" s="1"/>
      <c r="E170" s="1"/>
      <c r="F170" s="1"/>
      <c r="G170" s="1"/>
      <c r="H170" s="1"/>
      <c r="I170" s="1"/>
      <c r="J170" s="1"/>
      <c r="K170" s="1"/>
    </row>
    <row r="171" spans="1:11" ht="21.75" customHeight="1">
      <c r="A171" s="1"/>
      <c r="B171" s="7" t="s">
        <v>122</v>
      </c>
      <c r="C171" s="43" t="s">
        <v>156</v>
      </c>
      <c r="D171" s="9"/>
      <c r="E171" s="9"/>
      <c r="F171" s="9"/>
      <c r="G171" s="10"/>
      <c r="H171" s="9"/>
      <c r="I171" s="11" t="s">
        <v>41</v>
      </c>
      <c r="J171" s="12" t="s">
        <v>159</v>
      </c>
      <c r="K171" s="6">
        <v>1</v>
      </c>
    </row>
    <row r="172" spans="1:11" ht="46.8">
      <c r="A172" s="1"/>
      <c r="B172" s="13">
        <v>1</v>
      </c>
      <c r="C172" s="14" t="str">
        <f>'04-B.O.Q Electrical WORK'!D20</f>
        <v>PVC Back Box (3”×3”)
Providing and fixing flame-retardant PVC back box (3”×3”, 4” deep), conforming to IEC standards.</v>
      </c>
      <c r="D172" s="15"/>
      <c r="E172" s="15"/>
      <c r="F172" s="16"/>
      <c r="G172" s="15"/>
      <c r="H172" s="17" t="str">
        <f t="shared" ref="H172:H180" si="10">IF(PRODUCT(D172,E172,F172,G172,I172)=0,"",PRODUCT(D172,E172,F172,G172,I172))</f>
        <v/>
      </c>
      <c r="I172" s="18"/>
      <c r="J172" s="12" t="s">
        <v>49</v>
      </c>
      <c r="K172" s="6">
        <v>1</v>
      </c>
    </row>
    <row r="173" spans="1:11" ht="15.6">
      <c r="A173" s="1"/>
      <c r="B173" s="19"/>
      <c r="C173" s="20"/>
      <c r="D173" s="21"/>
      <c r="E173" s="21"/>
      <c r="F173" s="21"/>
      <c r="G173" s="21"/>
      <c r="H173" s="22" t="str">
        <f t="shared" si="10"/>
        <v/>
      </c>
      <c r="I173" s="23"/>
      <c r="J173" s="12" t="s">
        <v>50</v>
      </c>
      <c r="K173" s="6">
        <v>1</v>
      </c>
    </row>
    <row r="174" spans="1:11" ht="15.6">
      <c r="A174" s="1"/>
      <c r="B174" s="18"/>
      <c r="C174" s="24" t="s">
        <v>174</v>
      </c>
      <c r="D174" s="21">
        <v>15</v>
      </c>
      <c r="E174" s="21"/>
      <c r="F174" s="21"/>
      <c r="G174" s="21"/>
      <c r="H174" s="22">
        <f t="shared" si="10"/>
        <v>15</v>
      </c>
      <c r="I174" s="23"/>
      <c r="J174" s="12" t="s">
        <v>51</v>
      </c>
      <c r="K174" s="6">
        <v>1</v>
      </c>
    </row>
    <row r="175" spans="1:11" ht="15.6">
      <c r="A175" s="1"/>
      <c r="B175" s="18"/>
      <c r="C175" s="24"/>
      <c r="D175" s="21"/>
      <c r="E175" s="21"/>
      <c r="F175" s="21"/>
      <c r="G175" s="21"/>
      <c r="H175" s="22" t="str">
        <f t="shared" si="10"/>
        <v/>
      </c>
      <c r="I175" s="23"/>
      <c r="J175" s="12" t="s">
        <v>53</v>
      </c>
      <c r="K175" s="6">
        <v>1</v>
      </c>
    </row>
    <row r="176" spans="1:11" ht="15.6">
      <c r="A176" s="1"/>
      <c r="B176" s="18"/>
      <c r="C176" s="24"/>
      <c r="D176" s="21"/>
      <c r="E176" s="21"/>
      <c r="F176" s="21"/>
      <c r="G176" s="21"/>
      <c r="H176" s="22" t="str">
        <f t="shared" si="10"/>
        <v/>
      </c>
      <c r="I176" s="23"/>
      <c r="J176" s="12" t="s">
        <v>55</v>
      </c>
      <c r="K176" s="6">
        <v>1</v>
      </c>
    </row>
    <row r="177" spans="1:11" ht="15.6">
      <c r="A177" s="1"/>
      <c r="B177" s="18"/>
      <c r="C177" s="46"/>
      <c r="D177" s="21"/>
      <c r="E177" s="21"/>
      <c r="F177" s="21"/>
      <c r="G177" s="21"/>
      <c r="H177" s="22" t="str">
        <f t="shared" si="10"/>
        <v/>
      </c>
      <c r="I177" s="23"/>
      <c r="J177" s="1"/>
      <c r="K177" s="1"/>
    </row>
    <row r="178" spans="1:11" ht="15.6">
      <c r="A178" s="1"/>
      <c r="B178" s="18"/>
      <c r="C178" s="46"/>
      <c r="D178" s="21"/>
      <c r="E178" s="21"/>
      <c r="F178" s="21"/>
      <c r="G178" s="21"/>
      <c r="H178" s="22" t="str">
        <f t="shared" si="10"/>
        <v/>
      </c>
      <c r="I178" s="23"/>
      <c r="J178" s="1"/>
      <c r="K178" s="1"/>
    </row>
    <row r="179" spans="1:11" ht="15.6">
      <c r="A179" s="1"/>
      <c r="B179" s="18"/>
      <c r="C179" s="16"/>
      <c r="D179" s="21"/>
      <c r="E179" s="21"/>
      <c r="F179" s="21"/>
      <c r="G179" s="21"/>
      <c r="H179" s="22" t="str">
        <f t="shared" si="10"/>
        <v/>
      </c>
      <c r="I179" s="23"/>
      <c r="J179" s="1"/>
      <c r="K179" s="1"/>
    </row>
    <row r="180" spans="1:11" ht="15.6">
      <c r="A180" s="1"/>
      <c r="B180" s="18"/>
      <c r="C180" s="16"/>
      <c r="D180" s="21"/>
      <c r="E180" s="21"/>
      <c r="F180" s="21"/>
      <c r="G180" s="21"/>
      <c r="H180" s="22" t="str">
        <f t="shared" si="10"/>
        <v/>
      </c>
      <c r="I180" s="23"/>
      <c r="J180" s="1"/>
      <c r="K180" s="1"/>
    </row>
    <row r="181" spans="1:11" ht="15.6">
      <c r="A181" s="1"/>
      <c r="B181" s="25"/>
      <c r="C181" s="26"/>
      <c r="D181" s="26"/>
      <c r="E181" s="27"/>
      <c r="F181" s="348" t="s">
        <v>68</v>
      </c>
      <c r="G181" s="325"/>
      <c r="H181" s="28">
        <f>IF(SUM(H172:H180)=0,"",SUM(H172:H180))</f>
        <v>15</v>
      </c>
      <c r="I181" s="29" t="str">
        <f>IF(I171="1%steel","cft",IF(I171="1.5%steel","cft",IF(I171="2%steel","cft",I171)))</f>
        <v>No</v>
      </c>
      <c r="J181" s="1"/>
      <c r="K181" s="1"/>
    </row>
    <row r="182" spans="1:11" ht="15.6">
      <c r="A182" s="1"/>
      <c r="B182" s="1"/>
      <c r="C182" s="1"/>
      <c r="D182" s="1"/>
      <c r="E182" s="1"/>
      <c r="F182" s="349" t="s">
        <v>69</v>
      </c>
      <c r="G182" s="350"/>
      <c r="H182" s="30">
        <v>0</v>
      </c>
      <c r="I182" s="31" t="str">
        <f>I181</f>
        <v>No</v>
      </c>
      <c r="J182" s="1"/>
      <c r="K182" s="1"/>
    </row>
    <row r="183" spans="1:11" ht="15.6">
      <c r="A183" s="1"/>
      <c r="B183" s="1"/>
      <c r="C183" s="1"/>
      <c r="D183" s="1"/>
      <c r="E183" s="1"/>
      <c r="F183" s="348" t="s">
        <v>70</v>
      </c>
      <c r="G183" s="325"/>
      <c r="H183" s="28">
        <f>H182+H181</f>
        <v>15</v>
      </c>
      <c r="I183" s="29" t="str">
        <f>I181</f>
        <v>No</v>
      </c>
      <c r="J183" s="1"/>
      <c r="K183" s="1"/>
    </row>
    <row r="184" spans="1:11" ht="15.6">
      <c r="A184" s="1"/>
      <c r="B184" s="1"/>
      <c r="C184" s="1"/>
      <c r="D184" s="1"/>
      <c r="E184" s="1"/>
      <c r="F184" s="1"/>
      <c r="G184" s="1"/>
      <c r="H184" s="1"/>
      <c r="I184" s="1"/>
      <c r="J184" s="1"/>
      <c r="K184" s="1"/>
    </row>
    <row r="185" spans="1:11" ht="15.6">
      <c r="A185" s="1"/>
      <c r="B185" s="1"/>
      <c r="C185" s="1"/>
      <c r="D185" s="1"/>
      <c r="E185" s="1"/>
      <c r="F185" s="1"/>
      <c r="G185" s="1"/>
      <c r="H185" s="1"/>
      <c r="I185" s="1"/>
      <c r="J185" s="1"/>
      <c r="K185" s="1"/>
    </row>
    <row r="186" spans="1:11" ht="21.75" customHeight="1">
      <c r="A186" s="1"/>
      <c r="B186" s="7" t="s">
        <v>122</v>
      </c>
      <c r="C186" s="43" t="s">
        <v>156</v>
      </c>
      <c r="D186" s="9"/>
      <c r="E186" s="9"/>
      <c r="F186" s="9"/>
      <c r="G186" s="10"/>
      <c r="H186" s="9"/>
      <c r="I186" s="11" t="s">
        <v>41</v>
      </c>
      <c r="J186" s="12" t="s">
        <v>159</v>
      </c>
      <c r="K186" s="6">
        <v>1</v>
      </c>
    </row>
    <row r="187" spans="1:11" ht="31.2">
      <c r="A187" s="1"/>
      <c r="B187" s="13">
        <f>B172+1</f>
        <v>2</v>
      </c>
      <c r="C187" s="14" t="str">
        <f>'04-B.O.Q Electrical WORK'!D21</f>
        <v>PVC Back Box (3”×6”)
Providing and fixing a heavy-duty PVC back box (3”×6”, 4” deep).</v>
      </c>
      <c r="D187" s="15"/>
      <c r="E187" s="15"/>
      <c r="F187" s="16"/>
      <c r="G187" s="15"/>
      <c r="H187" s="17" t="str">
        <f t="shared" ref="H187:H196" si="11">IF(PRODUCT(D187,E187,F187,G187,I187)=0,"",PRODUCT(D187,E187,F187,G187,I187))</f>
        <v/>
      </c>
      <c r="I187" s="18"/>
      <c r="J187" s="12" t="s">
        <v>49</v>
      </c>
      <c r="K187" s="6">
        <v>1</v>
      </c>
    </row>
    <row r="188" spans="1:11" ht="15.6">
      <c r="A188" s="1"/>
      <c r="B188" s="19"/>
      <c r="C188" s="20"/>
      <c r="D188" s="21"/>
      <c r="E188" s="21"/>
      <c r="F188" s="21"/>
      <c r="G188" s="21"/>
      <c r="H188" s="22" t="str">
        <f t="shared" si="11"/>
        <v/>
      </c>
      <c r="I188" s="23"/>
      <c r="J188" s="12" t="s">
        <v>50</v>
      </c>
      <c r="K188" s="6">
        <v>1</v>
      </c>
    </row>
    <row r="189" spans="1:11" ht="15.6">
      <c r="A189" s="1"/>
      <c r="B189" s="18"/>
      <c r="C189" s="24" t="s">
        <v>174</v>
      </c>
      <c r="D189" s="21">
        <v>15</v>
      </c>
      <c r="E189" s="21"/>
      <c r="F189" s="21"/>
      <c r="G189" s="21"/>
      <c r="H189" s="22">
        <f t="shared" si="11"/>
        <v>15</v>
      </c>
      <c r="I189" s="23"/>
      <c r="J189" s="12" t="s">
        <v>51</v>
      </c>
      <c r="K189" s="6">
        <v>1</v>
      </c>
    </row>
    <row r="190" spans="1:11" ht="15.6">
      <c r="A190" s="1"/>
      <c r="B190" s="18"/>
      <c r="C190" s="24"/>
      <c r="D190" s="21"/>
      <c r="E190" s="21"/>
      <c r="F190" s="21"/>
      <c r="G190" s="21"/>
      <c r="H190" s="22" t="str">
        <f t="shared" si="11"/>
        <v/>
      </c>
      <c r="I190" s="23"/>
      <c r="J190" s="12" t="s">
        <v>53</v>
      </c>
      <c r="K190" s="6">
        <v>1</v>
      </c>
    </row>
    <row r="191" spans="1:11" ht="15.6">
      <c r="A191" s="1"/>
      <c r="B191" s="18"/>
      <c r="C191" s="24"/>
      <c r="D191" s="21"/>
      <c r="E191" s="21"/>
      <c r="F191" s="21"/>
      <c r="G191" s="21"/>
      <c r="H191" s="22" t="str">
        <f t="shared" si="11"/>
        <v/>
      </c>
      <c r="I191" s="23"/>
      <c r="J191" s="12" t="s">
        <v>55</v>
      </c>
      <c r="K191" s="6">
        <v>1</v>
      </c>
    </row>
    <row r="192" spans="1:11" ht="15.6">
      <c r="A192" s="1"/>
      <c r="B192" s="18"/>
      <c r="C192" s="46"/>
      <c r="D192" s="21"/>
      <c r="E192" s="21"/>
      <c r="F192" s="21"/>
      <c r="G192" s="21"/>
      <c r="H192" s="22" t="str">
        <f t="shared" si="11"/>
        <v/>
      </c>
      <c r="I192" s="23"/>
      <c r="J192" s="12" t="s">
        <v>57</v>
      </c>
      <c r="K192" s="6">
        <v>1</v>
      </c>
    </row>
    <row r="193" spans="1:11" ht="15.6">
      <c r="A193" s="1"/>
      <c r="B193" s="18"/>
      <c r="C193" s="46"/>
      <c r="D193" s="21"/>
      <c r="E193" s="21"/>
      <c r="F193" s="21"/>
      <c r="G193" s="21"/>
      <c r="H193" s="22" t="str">
        <f t="shared" si="11"/>
        <v/>
      </c>
      <c r="I193" s="23"/>
      <c r="J193" s="1"/>
      <c r="K193" s="1"/>
    </row>
    <row r="194" spans="1:11" ht="15.6">
      <c r="A194" s="1"/>
      <c r="B194" s="18"/>
      <c r="C194" s="46"/>
      <c r="D194" s="21"/>
      <c r="E194" s="21"/>
      <c r="F194" s="21"/>
      <c r="G194" s="21"/>
      <c r="H194" s="22" t="str">
        <f t="shared" si="11"/>
        <v/>
      </c>
      <c r="I194" s="23"/>
      <c r="J194" s="1"/>
      <c r="K194" s="1"/>
    </row>
    <row r="195" spans="1:11" ht="15.6">
      <c r="A195" s="1"/>
      <c r="B195" s="18"/>
      <c r="C195" s="16"/>
      <c r="D195" s="21"/>
      <c r="E195" s="21"/>
      <c r="F195" s="21"/>
      <c r="G195" s="21"/>
      <c r="H195" s="22" t="str">
        <f t="shared" si="11"/>
        <v/>
      </c>
      <c r="I195" s="23"/>
      <c r="J195" s="1"/>
      <c r="K195" s="1"/>
    </row>
    <row r="196" spans="1:11" ht="15.6">
      <c r="A196" s="1"/>
      <c r="B196" s="18"/>
      <c r="C196" s="16"/>
      <c r="D196" s="21"/>
      <c r="E196" s="21"/>
      <c r="F196" s="21"/>
      <c r="G196" s="21"/>
      <c r="H196" s="22" t="str">
        <f t="shared" si="11"/>
        <v/>
      </c>
      <c r="I196" s="23"/>
      <c r="J196" s="1"/>
      <c r="K196" s="1"/>
    </row>
    <row r="197" spans="1:11" ht="15.6">
      <c r="A197" s="1"/>
      <c r="B197" s="25"/>
      <c r="C197" s="26"/>
      <c r="D197" s="26"/>
      <c r="E197" s="27"/>
      <c r="F197" s="348" t="s">
        <v>68</v>
      </c>
      <c r="G197" s="325"/>
      <c r="H197" s="28">
        <f>IF(SUM(H187:H196)=0,"",SUM(H187:H196))</f>
        <v>15</v>
      </c>
      <c r="I197" s="29" t="str">
        <f>IF(I186="1%steel","cft",IF(I186="1.5%steel","cft",IF(I186="2%steel","cft",I186)))</f>
        <v>No</v>
      </c>
      <c r="J197" s="1"/>
      <c r="K197" s="1"/>
    </row>
    <row r="198" spans="1:11" ht="15.6">
      <c r="A198" s="1"/>
      <c r="B198" s="1"/>
      <c r="C198" s="1"/>
      <c r="D198" s="1"/>
      <c r="E198" s="1"/>
      <c r="F198" s="349" t="s">
        <v>69</v>
      </c>
      <c r="G198" s="350"/>
      <c r="H198" s="30">
        <v>0</v>
      </c>
      <c r="I198" s="31" t="str">
        <f>I197</f>
        <v>No</v>
      </c>
      <c r="J198" s="1"/>
      <c r="K198" s="1"/>
    </row>
    <row r="199" spans="1:11" ht="15.6">
      <c r="A199" s="1"/>
      <c r="B199" s="1"/>
      <c r="C199" s="1"/>
      <c r="D199" s="1"/>
      <c r="E199" s="1"/>
      <c r="F199" s="348" t="s">
        <v>70</v>
      </c>
      <c r="G199" s="325"/>
      <c r="H199" s="28">
        <f>H198+H197</f>
        <v>15</v>
      </c>
      <c r="I199" s="29" t="str">
        <f>I197</f>
        <v>No</v>
      </c>
      <c r="J199" s="1"/>
      <c r="K199" s="1"/>
    </row>
    <row r="200" spans="1:11" ht="15.6">
      <c r="A200" s="1"/>
      <c r="B200" s="1"/>
      <c r="C200" s="1"/>
      <c r="D200" s="1"/>
      <c r="E200" s="1"/>
      <c r="F200" s="1"/>
      <c r="G200" s="1"/>
      <c r="H200" s="1"/>
      <c r="I200" s="1"/>
      <c r="J200" s="1"/>
      <c r="K200" s="1"/>
    </row>
    <row r="201" spans="1:11" ht="15.6">
      <c r="A201" s="1"/>
      <c r="B201" s="1"/>
      <c r="C201" s="1"/>
      <c r="D201" s="1"/>
      <c r="E201" s="1"/>
      <c r="F201" s="1"/>
      <c r="G201" s="1"/>
      <c r="H201" s="1"/>
      <c r="I201" s="1"/>
      <c r="J201" s="1"/>
      <c r="K201" s="1"/>
    </row>
    <row r="202" spans="1:11" ht="21.75" customHeight="1">
      <c r="A202" s="1"/>
      <c r="B202" s="7" t="s">
        <v>122</v>
      </c>
      <c r="C202" s="43" t="s">
        <v>156</v>
      </c>
      <c r="D202" s="9"/>
      <c r="E202" s="9"/>
      <c r="F202" s="9"/>
      <c r="G202" s="10"/>
      <c r="H202" s="9"/>
      <c r="I202" s="11" t="s">
        <v>41</v>
      </c>
      <c r="J202" s="12" t="s">
        <v>159</v>
      </c>
      <c r="K202" s="6">
        <v>1</v>
      </c>
    </row>
    <row r="203" spans="1:11" ht="46.8">
      <c r="A203" s="1"/>
      <c r="B203" s="13">
        <f>B187+1</f>
        <v>3</v>
      </c>
      <c r="C203" s="14" t="str">
        <f>'04-B.O.Q Electrical WORK'!D22</f>
        <v>MCB (10A)
Providing and installation of 10A miniature circuit breaker (MCB), 6kA breaking capacity, conforming to IEC 60898.</v>
      </c>
      <c r="D203" s="15"/>
      <c r="E203" s="15"/>
      <c r="F203" s="16"/>
      <c r="G203" s="15"/>
      <c r="H203" s="17" t="str">
        <f t="shared" ref="H203:H212" si="12">IF(PRODUCT(D203,E203,F203,G203,I203)=0,"",PRODUCT(D203,E203,F203,G203,I203))</f>
        <v/>
      </c>
      <c r="I203" s="18"/>
      <c r="J203" s="12" t="s">
        <v>49</v>
      </c>
      <c r="K203" s="6">
        <v>1</v>
      </c>
    </row>
    <row r="204" spans="1:11" ht="15.6">
      <c r="A204" s="1"/>
      <c r="B204" s="19"/>
      <c r="C204" s="20"/>
      <c r="D204" s="21"/>
      <c r="E204" s="21"/>
      <c r="F204" s="21"/>
      <c r="G204" s="21"/>
      <c r="H204" s="22" t="str">
        <f t="shared" si="12"/>
        <v/>
      </c>
      <c r="I204" s="23"/>
      <c r="J204" s="12" t="s">
        <v>50</v>
      </c>
      <c r="K204" s="6">
        <v>1</v>
      </c>
    </row>
    <row r="205" spans="1:11" ht="15.6">
      <c r="A205" s="1"/>
      <c r="B205" s="18"/>
      <c r="C205" s="24" t="s">
        <v>175</v>
      </c>
      <c r="D205" s="21">
        <v>18</v>
      </c>
      <c r="E205" s="21"/>
      <c r="F205" s="21"/>
      <c r="G205" s="21"/>
      <c r="H205" s="22">
        <f t="shared" si="12"/>
        <v>18</v>
      </c>
      <c r="I205" s="23"/>
      <c r="J205" s="12" t="s">
        <v>51</v>
      </c>
      <c r="K205" s="6">
        <v>1</v>
      </c>
    </row>
    <row r="206" spans="1:11" ht="15.6">
      <c r="A206" s="1"/>
      <c r="B206" s="18"/>
      <c r="C206" s="24"/>
      <c r="D206" s="21"/>
      <c r="E206" s="21"/>
      <c r="F206" s="21"/>
      <c r="G206" s="21"/>
      <c r="H206" s="22" t="str">
        <f t="shared" si="12"/>
        <v/>
      </c>
      <c r="I206" s="23"/>
      <c r="J206" s="12" t="s">
        <v>53</v>
      </c>
      <c r="K206" s="6">
        <v>1</v>
      </c>
    </row>
    <row r="207" spans="1:11" ht="15.6">
      <c r="A207" s="1"/>
      <c r="B207" s="18"/>
      <c r="C207" s="24"/>
      <c r="D207" s="21"/>
      <c r="E207" s="21"/>
      <c r="F207" s="21"/>
      <c r="G207" s="21"/>
      <c r="H207" s="22" t="str">
        <f t="shared" si="12"/>
        <v/>
      </c>
      <c r="I207" s="23"/>
      <c r="J207" s="12" t="s">
        <v>55</v>
      </c>
      <c r="K207" s="6">
        <v>1</v>
      </c>
    </row>
    <row r="208" spans="1:11" ht="15.6">
      <c r="A208" s="1"/>
      <c r="B208" s="18"/>
      <c r="C208" s="46"/>
      <c r="D208" s="21"/>
      <c r="E208" s="21"/>
      <c r="F208" s="21"/>
      <c r="G208" s="21"/>
      <c r="H208" s="22" t="str">
        <f t="shared" si="12"/>
        <v/>
      </c>
      <c r="I208" s="23"/>
      <c r="J208" s="1"/>
      <c r="K208" s="1"/>
    </row>
    <row r="209" spans="1:11" ht="15.6">
      <c r="A209" s="1"/>
      <c r="B209" s="18"/>
      <c r="C209" s="46"/>
      <c r="D209" s="21"/>
      <c r="E209" s="21"/>
      <c r="F209" s="21"/>
      <c r="G209" s="21"/>
      <c r="H209" s="22" t="str">
        <f t="shared" si="12"/>
        <v/>
      </c>
      <c r="I209" s="23"/>
      <c r="J209" s="1"/>
      <c r="K209" s="1"/>
    </row>
    <row r="210" spans="1:11" ht="15.6">
      <c r="A210" s="1"/>
      <c r="B210" s="18"/>
      <c r="C210" s="46"/>
      <c r="D210" s="21"/>
      <c r="E210" s="21"/>
      <c r="F210" s="21"/>
      <c r="G210" s="21"/>
      <c r="H210" s="22" t="str">
        <f t="shared" si="12"/>
        <v/>
      </c>
      <c r="I210" s="23"/>
      <c r="J210" s="1"/>
      <c r="K210" s="1"/>
    </row>
    <row r="211" spans="1:11" ht="15.6">
      <c r="A211" s="1"/>
      <c r="B211" s="18"/>
      <c r="C211" s="16"/>
      <c r="D211" s="21"/>
      <c r="E211" s="21"/>
      <c r="F211" s="21"/>
      <c r="G211" s="21"/>
      <c r="H211" s="22" t="str">
        <f t="shared" si="12"/>
        <v/>
      </c>
      <c r="I211" s="23"/>
      <c r="J211" s="1"/>
      <c r="K211" s="1"/>
    </row>
    <row r="212" spans="1:11" ht="15.6">
      <c r="A212" s="1"/>
      <c r="B212" s="18"/>
      <c r="C212" s="16"/>
      <c r="D212" s="21"/>
      <c r="E212" s="21"/>
      <c r="F212" s="21"/>
      <c r="G212" s="21"/>
      <c r="H212" s="22" t="str">
        <f t="shared" si="12"/>
        <v/>
      </c>
      <c r="I212" s="23"/>
      <c r="J212" s="1"/>
      <c r="K212" s="1"/>
    </row>
    <row r="213" spans="1:11" ht="15.6">
      <c r="A213" s="1"/>
      <c r="B213" s="25"/>
      <c r="C213" s="26"/>
      <c r="D213" s="26"/>
      <c r="E213" s="27"/>
      <c r="F213" s="348" t="s">
        <v>68</v>
      </c>
      <c r="G213" s="325"/>
      <c r="H213" s="28">
        <f>IF(SUM(H203:H212)=0,"",SUM(H203:H212))</f>
        <v>18</v>
      </c>
      <c r="I213" s="29" t="str">
        <f>IF(I202="1%steel","cft",IF(I202="1.5%steel","cft",IF(I202="2%steel","cft",I202)))</f>
        <v>No</v>
      </c>
      <c r="J213" s="1"/>
      <c r="K213" s="1"/>
    </row>
    <row r="214" spans="1:11" ht="15.6">
      <c r="A214" s="1"/>
      <c r="B214" s="1"/>
      <c r="C214" s="1"/>
      <c r="D214" s="1"/>
      <c r="E214" s="1"/>
      <c r="F214" s="349" t="s">
        <v>69</v>
      </c>
      <c r="G214" s="350"/>
      <c r="H214" s="30">
        <v>0</v>
      </c>
      <c r="I214" s="31" t="str">
        <f>I213</f>
        <v>No</v>
      </c>
      <c r="J214" s="1"/>
      <c r="K214" s="1"/>
    </row>
    <row r="215" spans="1:11" ht="15.6">
      <c r="A215" s="1"/>
      <c r="B215" s="1"/>
      <c r="C215" s="1"/>
      <c r="D215" s="1"/>
      <c r="E215" s="1"/>
      <c r="F215" s="348" t="s">
        <v>70</v>
      </c>
      <c r="G215" s="325"/>
      <c r="H215" s="28">
        <f>H214+H213</f>
        <v>18</v>
      </c>
      <c r="I215" s="29" t="str">
        <f>I213</f>
        <v>No</v>
      </c>
      <c r="J215" s="1"/>
      <c r="K215" s="1"/>
    </row>
    <row r="216" spans="1:11" ht="15.6">
      <c r="A216" s="1"/>
      <c r="B216" s="1"/>
      <c r="C216" s="1"/>
      <c r="D216" s="1"/>
      <c r="E216" s="1"/>
      <c r="F216" s="1"/>
      <c r="G216" s="1"/>
      <c r="H216" s="1"/>
      <c r="I216" s="1"/>
      <c r="J216" s="1"/>
      <c r="K216" s="1"/>
    </row>
    <row r="217" spans="1:11" ht="15.6">
      <c r="A217" s="1"/>
      <c r="B217" s="1"/>
      <c r="C217" s="1"/>
      <c r="D217" s="1"/>
      <c r="E217" s="1"/>
      <c r="F217" s="1"/>
      <c r="G217" s="1"/>
      <c r="H217" s="1"/>
      <c r="I217" s="1"/>
      <c r="J217" s="1"/>
      <c r="K217" s="1"/>
    </row>
    <row r="218" spans="1:11" ht="21.75" customHeight="1">
      <c r="A218" s="1"/>
      <c r="B218" s="7" t="s">
        <v>122</v>
      </c>
      <c r="C218" s="43" t="s">
        <v>156</v>
      </c>
      <c r="D218" s="9"/>
      <c r="E218" s="9"/>
      <c r="F218" s="9"/>
      <c r="G218" s="10"/>
      <c r="H218" s="9"/>
      <c r="I218" s="11" t="s">
        <v>41</v>
      </c>
      <c r="J218" s="12" t="s">
        <v>159</v>
      </c>
      <c r="K218" s="6">
        <v>1</v>
      </c>
    </row>
    <row r="219" spans="1:11" ht="31.2">
      <c r="A219" s="1"/>
      <c r="B219" s="13">
        <f>B203+1</f>
        <v>4</v>
      </c>
      <c r="C219" s="14" t="str">
        <f>'04-B.O.Q Electrical WORK'!D23</f>
        <v>MCB (15A)
Providing and installation of 15A MCB, conforming to IEC 60898.</v>
      </c>
      <c r="D219" s="15"/>
      <c r="E219" s="15"/>
      <c r="F219" s="16"/>
      <c r="G219" s="15"/>
      <c r="H219" s="17" t="str">
        <f t="shared" ref="H219:H229" si="13">IF(PRODUCT(D219,E219,F219,G219,I219)=0,"",PRODUCT(D219,E219,F219,G219,I219))</f>
        <v/>
      </c>
      <c r="I219" s="18"/>
      <c r="J219" s="12" t="s">
        <v>49</v>
      </c>
      <c r="K219" s="6">
        <v>1</v>
      </c>
    </row>
    <row r="220" spans="1:11" ht="15.6">
      <c r="A220" s="1"/>
      <c r="B220" s="19"/>
      <c r="C220" s="20"/>
      <c r="D220" s="21"/>
      <c r="E220" s="21"/>
      <c r="F220" s="21"/>
      <c r="G220" s="21"/>
      <c r="H220" s="22" t="str">
        <f t="shared" si="13"/>
        <v/>
      </c>
      <c r="I220" s="23"/>
      <c r="J220" s="12" t="s">
        <v>50</v>
      </c>
      <c r="K220" s="6">
        <v>1</v>
      </c>
    </row>
    <row r="221" spans="1:11" ht="15.6">
      <c r="A221" s="1"/>
      <c r="B221" s="18"/>
      <c r="C221" s="24" t="s">
        <v>176</v>
      </c>
      <c r="D221" s="21">
        <v>6</v>
      </c>
      <c r="E221" s="21"/>
      <c r="F221" s="21"/>
      <c r="G221" s="21"/>
      <c r="H221" s="22">
        <f t="shared" si="13"/>
        <v>6</v>
      </c>
      <c r="I221" s="23"/>
      <c r="J221" s="12" t="s">
        <v>51</v>
      </c>
      <c r="K221" s="6">
        <v>1</v>
      </c>
    </row>
    <row r="222" spans="1:11" ht="15.6">
      <c r="A222" s="1"/>
      <c r="B222" s="18"/>
      <c r="C222" s="24"/>
      <c r="D222" s="21"/>
      <c r="E222" s="21"/>
      <c r="F222" s="21"/>
      <c r="G222" s="21"/>
      <c r="H222" s="22" t="str">
        <f t="shared" si="13"/>
        <v/>
      </c>
      <c r="I222" s="23"/>
      <c r="J222" s="12" t="s">
        <v>53</v>
      </c>
      <c r="K222" s="6">
        <v>1</v>
      </c>
    </row>
    <row r="223" spans="1:11" ht="15.6">
      <c r="A223" s="1"/>
      <c r="B223" s="18"/>
      <c r="C223" s="24"/>
      <c r="D223" s="21"/>
      <c r="E223" s="21"/>
      <c r="F223" s="21"/>
      <c r="G223" s="21"/>
      <c r="H223" s="22" t="str">
        <f t="shared" si="13"/>
        <v/>
      </c>
      <c r="I223" s="23"/>
      <c r="J223" s="12" t="s">
        <v>55</v>
      </c>
      <c r="K223" s="6">
        <v>1</v>
      </c>
    </row>
    <row r="224" spans="1:11" ht="15.6">
      <c r="A224" s="1"/>
      <c r="B224" s="18"/>
      <c r="C224" s="46"/>
      <c r="D224" s="21"/>
      <c r="E224" s="21"/>
      <c r="F224" s="21"/>
      <c r="G224" s="21"/>
      <c r="H224" s="22" t="str">
        <f t="shared" si="13"/>
        <v/>
      </c>
      <c r="I224" s="23"/>
      <c r="J224" s="12" t="s">
        <v>57</v>
      </c>
      <c r="K224" s="6">
        <v>1</v>
      </c>
    </row>
    <row r="225" spans="1:11" ht="15.6">
      <c r="A225" s="1"/>
      <c r="B225" s="18"/>
      <c r="C225" s="46"/>
      <c r="D225" s="21"/>
      <c r="E225" s="21"/>
      <c r="F225" s="21"/>
      <c r="G225" s="21"/>
      <c r="H225" s="22" t="str">
        <f t="shared" si="13"/>
        <v/>
      </c>
      <c r="I225" s="23"/>
      <c r="J225" s="1"/>
      <c r="K225" s="1"/>
    </row>
    <row r="226" spans="1:11" ht="15.6">
      <c r="A226" s="1"/>
      <c r="B226" s="18"/>
      <c r="C226" s="46"/>
      <c r="D226" s="21"/>
      <c r="E226" s="21"/>
      <c r="F226" s="21"/>
      <c r="G226" s="21"/>
      <c r="H226" s="22" t="str">
        <f t="shared" si="13"/>
        <v/>
      </c>
      <c r="I226" s="23"/>
      <c r="J226" s="1"/>
      <c r="K226" s="1"/>
    </row>
    <row r="227" spans="1:11" ht="15.6">
      <c r="A227" s="1"/>
      <c r="B227" s="18"/>
      <c r="C227" s="46"/>
      <c r="D227" s="21"/>
      <c r="E227" s="21"/>
      <c r="F227" s="21"/>
      <c r="G227" s="21"/>
      <c r="H227" s="22" t="str">
        <f t="shared" si="13"/>
        <v/>
      </c>
      <c r="I227" s="23"/>
      <c r="J227" s="1"/>
      <c r="K227" s="1"/>
    </row>
    <row r="228" spans="1:11" ht="15.6">
      <c r="A228" s="1"/>
      <c r="B228" s="18"/>
      <c r="C228" s="16"/>
      <c r="D228" s="21"/>
      <c r="E228" s="21"/>
      <c r="F228" s="21"/>
      <c r="G228" s="21"/>
      <c r="H228" s="22" t="str">
        <f t="shared" si="13"/>
        <v/>
      </c>
      <c r="I228" s="23"/>
      <c r="J228" s="1"/>
      <c r="K228" s="1"/>
    </row>
    <row r="229" spans="1:11" ht="15.6">
      <c r="A229" s="1"/>
      <c r="B229" s="18"/>
      <c r="C229" s="16"/>
      <c r="D229" s="21"/>
      <c r="E229" s="21"/>
      <c r="F229" s="21"/>
      <c r="G229" s="21"/>
      <c r="H229" s="22" t="str">
        <f t="shared" si="13"/>
        <v/>
      </c>
      <c r="I229" s="23"/>
      <c r="J229" s="1"/>
      <c r="K229" s="1"/>
    </row>
    <row r="230" spans="1:11" ht="15.6">
      <c r="A230" s="1"/>
      <c r="B230" s="25"/>
      <c r="C230" s="26"/>
      <c r="D230" s="26"/>
      <c r="E230" s="27"/>
      <c r="F230" s="348" t="s">
        <v>68</v>
      </c>
      <c r="G230" s="325"/>
      <c r="H230" s="28">
        <f>IF(SUM(H219:H229)=0,"",SUM(H219:H229))</f>
        <v>6</v>
      </c>
      <c r="I230" s="29" t="str">
        <f>IF(I218="1%steel","cft",IF(I218="1.5%steel","cft",IF(I218="2%steel","cft",I218)))</f>
        <v>No</v>
      </c>
      <c r="J230" s="1"/>
      <c r="K230" s="1"/>
    </row>
    <row r="231" spans="1:11" ht="15.6">
      <c r="A231" s="1"/>
      <c r="B231" s="1"/>
      <c r="C231" s="1"/>
      <c r="D231" s="1"/>
      <c r="E231" s="1"/>
      <c r="F231" s="349" t="s">
        <v>69</v>
      </c>
      <c r="G231" s="350"/>
      <c r="H231" s="30">
        <v>0</v>
      </c>
      <c r="I231" s="31" t="str">
        <f>I230</f>
        <v>No</v>
      </c>
      <c r="J231" s="1"/>
      <c r="K231" s="1"/>
    </row>
    <row r="232" spans="1:11" ht="15.6">
      <c r="A232" s="1"/>
      <c r="B232" s="1"/>
      <c r="C232" s="1"/>
      <c r="D232" s="1"/>
      <c r="E232" s="1"/>
      <c r="F232" s="348" t="s">
        <v>70</v>
      </c>
      <c r="G232" s="325"/>
      <c r="H232" s="28">
        <f>H231+H230</f>
        <v>6</v>
      </c>
      <c r="I232" s="29" t="str">
        <f>I230</f>
        <v>No</v>
      </c>
      <c r="J232" s="1"/>
      <c r="K232" s="1"/>
    </row>
    <row r="233" spans="1:11" ht="15.6">
      <c r="A233" s="1"/>
      <c r="B233" s="1"/>
      <c r="C233" s="1"/>
      <c r="D233" s="1"/>
      <c r="E233" s="1"/>
      <c r="F233" s="1"/>
      <c r="G233" s="1"/>
      <c r="H233" s="1"/>
      <c r="I233" s="1"/>
      <c r="J233" s="1"/>
      <c r="K233" s="1"/>
    </row>
    <row r="234" spans="1:11" ht="15.6">
      <c r="A234" s="1"/>
      <c r="B234" s="1"/>
      <c r="C234" s="1"/>
      <c r="D234" s="1"/>
      <c r="E234" s="1"/>
      <c r="F234" s="1"/>
      <c r="G234" s="1"/>
      <c r="H234" s="1"/>
      <c r="I234" s="1"/>
      <c r="J234" s="1"/>
      <c r="K234" s="1"/>
    </row>
    <row r="235" spans="1:11" ht="21.75" customHeight="1">
      <c r="A235" s="1"/>
      <c r="B235" s="7" t="s">
        <v>122</v>
      </c>
      <c r="C235" s="43" t="s">
        <v>156</v>
      </c>
      <c r="D235" s="9"/>
      <c r="E235" s="9"/>
      <c r="F235" s="9"/>
      <c r="G235" s="10"/>
      <c r="H235" s="9"/>
      <c r="I235" s="11" t="s">
        <v>41</v>
      </c>
      <c r="J235" s="12" t="s">
        <v>159</v>
      </c>
      <c r="K235" s="6">
        <v>1</v>
      </c>
    </row>
    <row r="236" spans="1:11" ht="46.8">
      <c r="A236" s="1"/>
      <c r="B236" s="13">
        <f>B219+1</f>
        <v>5</v>
      </c>
      <c r="C236" s="14" t="str">
        <f>'04-B.O.Q Electrical WORK'!D24</f>
        <v>MCCB (63A, TP)
Providing and installation of 3-pole MCCB, 63A, 10kA breaking capacity, conforming to IEC 60947.</v>
      </c>
      <c r="D236" s="15"/>
      <c r="E236" s="15"/>
      <c r="F236" s="16"/>
      <c r="G236" s="15"/>
      <c r="H236" s="17" t="str">
        <f t="shared" ref="H236:H245" si="14">IF(PRODUCT(D236,E236,F236,G236,I236)=0,"",PRODUCT(D236,E236,F236,G236,I236))</f>
        <v/>
      </c>
      <c r="I236" s="18"/>
      <c r="J236" s="12" t="s">
        <v>49</v>
      </c>
      <c r="K236" s="6">
        <v>1</v>
      </c>
    </row>
    <row r="237" spans="1:11" ht="15.6">
      <c r="A237" s="1"/>
      <c r="B237" s="19"/>
      <c r="C237" s="20"/>
      <c r="D237" s="21"/>
      <c r="E237" s="21"/>
      <c r="F237" s="21"/>
      <c r="G237" s="21"/>
      <c r="H237" s="22" t="str">
        <f t="shared" si="14"/>
        <v/>
      </c>
      <c r="I237" s="23"/>
      <c r="J237" s="12" t="s">
        <v>50</v>
      </c>
      <c r="K237" s="6">
        <v>1</v>
      </c>
    </row>
    <row r="238" spans="1:11" ht="15.6">
      <c r="A238" s="1"/>
      <c r="B238" s="18"/>
      <c r="C238" s="24" t="s">
        <v>176</v>
      </c>
      <c r="D238" s="21">
        <v>2</v>
      </c>
      <c r="E238" s="21"/>
      <c r="F238" s="21"/>
      <c r="G238" s="21"/>
      <c r="H238" s="22">
        <f t="shared" si="14"/>
        <v>2</v>
      </c>
      <c r="I238" s="23"/>
      <c r="J238" s="12" t="s">
        <v>51</v>
      </c>
      <c r="K238" s="6">
        <v>1</v>
      </c>
    </row>
    <row r="239" spans="1:11" ht="15.6">
      <c r="A239" s="1"/>
      <c r="B239" s="18"/>
      <c r="C239" s="24"/>
      <c r="D239" s="21"/>
      <c r="E239" s="21"/>
      <c r="F239" s="21"/>
      <c r="G239" s="21"/>
      <c r="H239" s="22" t="str">
        <f t="shared" si="14"/>
        <v/>
      </c>
      <c r="I239" s="23"/>
      <c r="J239" s="12" t="s">
        <v>53</v>
      </c>
      <c r="K239" s="6">
        <v>1</v>
      </c>
    </row>
    <row r="240" spans="1:11" ht="15.6">
      <c r="A240" s="1"/>
      <c r="B240" s="18"/>
      <c r="C240" s="24"/>
      <c r="D240" s="21"/>
      <c r="E240" s="21"/>
      <c r="F240" s="21"/>
      <c r="G240" s="21"/>
      <c r="H240" s="22" t="str">
        <f t="shared" si="14"/>
        <v/>
      </c>
      <c r="I240" s="23"/>
      <c r="J240" s="12" t="s">
        <v>55</v>
      </c>
      <c r="K240" s="6">
        <v>1</v>
      </c>
    </row>
    <row r="241" spans="1:11" ht="15.6">
      <c r="A241" s="1"/>
      <c r="B241" s="18"/>
      <c r="C241" s="46"/>
      <c r="D241" s="21"/>
      <c r="E241" s="21"/>
      <c r="F241" s="21"/>
      <c r="G241" s="21"/>
      <c r="H241" s="22" t="str">
        <f t="shared" si="14"/>
        <v/>
      </c>
      <c r="I241" s="23"/>
      <c r="J241" s="1"/>
      <c r="K241" s="1"/>
    </row>
    <row r="242" spans="1:11" ht="15.6">
      <c r="A242" s="1"/>
      <c r="B242" s="18"/>
      <c r="C242" s="46"/>
      <c r="D242" s="21"/>
      <c r="E242" s="21"/>
      <c r="F242" s="21"/>
      <c r="G242" s="21"/>
      <c r="H242" s="22" t="str">
        <f t="shared" si="14"/>
        <v/>
      </c>
      <c r="I242" s="23"/>
      <c r="J242" s="1"/>
      <c r="K242" s="1"/>
    </row>
    <row r="243" spans="1:11" ht="15.6">
      <c r="A243" s="1"/>
      <c r="B243" s="18"/>
      <c r="C243" s="46"/>
      <c r="D243" s="21"/>
      <c r="E243" s="21"/>
      <c r="F243" s="21"/>
      <c r="G243" s="21"/>
      <c r="H243" s="22" t="str">
        <f t="shared" si="14"/>
        <v/>
      </c>
      <c r="I243" s="23"/>
      <c r="J243" s="1"/>
      <c r="K243" s="1"/>
    </row>
    <row r="244" spans="1:11" ht="15.6">
      <c r="A244" s="1"/>
      <c r="B244" s="18"/>
      <c r="C244" s="16"/>
      <c r="D244" s="21"/>
      <c r="E244" s="21"/>
      <c r="F244" s="21"/>
      <c r="G244" s="21"/>
      <c r="H244" s="22" t="str">
        <f t="shared" si="14"/>
        <v/>
      </c>
      <c r="I244" s="23"/>
      <c r="J244" s="1"/>
      <c r="K244" s="1"/>
    </row>
    <row r="245" spans="1:11" ht="15.6">
      <c r="A245" s="1"/>
      <c r="B245" s="18"/>
      <c r="C245" s="16"/>
      <c r="D245" s="21"/>
      <c r="E245" s="21"/>
      <c r="F245" s="21"/>
      <c r="G245" s="21"/>
      <c r="H245" s="22" t="str">
        <f t="shared" si="14"/>
        <v/>
      </c>
      <c r="I245" s="23"/>
      <c r="J245" s="1"/>
      <c r="K245" s="1"/>
    </row>
    <row r="246" spans="1:11" ht="15.6">
      <c r="A246" s="1"/>
      <c r="B246" s="25"/>
      <c r="C246" s="26"/>
      <c r="D246" s="26"/>
      <c r="E246" s="27"/>
      <c r="F246" s="348" t="s">
        <v>68</v>
      </c>
      <c r="G246" s="325"/>
      <c r="H246" s="28">
        <f>IF(SUM(H236:H245)=0,"",SUM(H236:H245))</f>
        <v>2</v>
      </c>
      <c r="I246" s="29" t="str">
        <f>IF(I235="1%steel","cft",IF(I235="1.5%steel","cft",IF(I235="2%steel","cft",I235)))</f>
        <v>No</v>
      </c>
      <c r="J246" s="1"/>
      <c r="K246" s="1"/>
    </row>
    <row r="247" spans="1:11" ht="15.6">
      <c r="A247" s="1"/>
      <c r="B247" s="1"/>
      <c r="C247" s="1"/>
      <c r="D247" s="1"/>
      <c r="E247" s="1"/>
      <c r="F247" s="349" t="s">
        <v>69</v>
      </c>
      <c r="G247" s="350"/>
      <c r="H247" s="30">
        <v>0</v>
      </c>
      <c r="I247" s="31" t="str">
        <f>I246</f>
        <v>No</v>
      </c>
      <c r="J247" s="1"/>
      <c r="K247" s="1"/>
    </row>
    <row r="248" spans="1:11" ht="15.6">
      <c r="A248" s="1"/>
      <c r="B248" s="1"/>
      <c r="C248" s="1"/>
      <c r="D248" s="1"/>
      <c r="E248" s="1"/>
      <c r="F248" s="348" t="s">
        <v>70</v>
      </c>
      <c r="G248" s="325"/>
      <c r="H248" s="28">
        <f>H247+H246</f>
        <v>2</v>
      </c>
      <c r="I248" s="29" t="str">
        <f>I246</f>
        <v>No</v>
      </c>
      <c r="J248" s="1"/>
      <c r="K248" s="1"/>
    </row>
    <row r="249" spans="1:11" ht="15.6">
      <c r="A249" s="1"/>
      <c r="B249" s="1"/>
      <c r="C249" s="1"/>
      <c r="D249" s="1"/>
      <c r="E249" s="1"/>
      <c r="F249" s="1"/>
      <c r="G249" s="1"/>
      <c r="H249" s="1"/>
      <c r="I249" s="1"/>
      <c r="J249" s="1"/>
      <c r="K249" s="1"/>
    </row>
    <row r="250" spans="1:11" ht="15.6">
      <c r="A250" s="1"/>
      <c r="B250" s="1"/>
      <c r="C250" s="1"/>
      <c r="D250" s="1"/>
      <c r="E250" s="1"/>
      <c r="F250" s="1"/>
      <c r="G250" s="1"/>
      <c r="H250" s="1"/>
      <c r="I250" s="1"/>
      <c r="J250" s="1"/>
      <c r="K250" s="1"/>
    </row>
    <row r="251" spans="1:11" ht="21.75" customHeight="1">
      <c r="A251" s="1"/>
      <c r="B251" s="7" t="s">
        <v>122</v>
      </c>
      <c r="C251" s="43" t="s">
        <v>156</v>
      </c>
      <c r="D251" s="9"/>
      <c r="E251" s="9"/>
      <c r="F251" s="9"/>
      <c r="G251" s="10"/>
      <c r="H251" s="9"/>
      <c r="I251" s="11" t="s">
        <v>41</v>
      </c>
      <c r="J251" s="12" t="s">
        <v>159</v>
      </c>
      <c r="K251" s="6">
        <v>1</v>
      </c>
    </row>
    <row r="252" spans="1:11" ht="46.8">
      <c r="A252" s="1"/>
      <c r="B252" s="13">
        <f>B236+1</f>
        <v>6</v>
      </c>
      <c r="C252" s="14" t="str">
        <f>'04-B.O.Q Electrical WORK'!D25</f>
        <v>Indicator Lights
Providing and installation of LED indicator lamps for panel indication, 220V rated.</v>
      </c>
      <c r="D252" s="15"/>
      <c r="E252" s="15"/>
      <c r="F252" s="16"/>
      <c r="G252" s="15"/>
      <c r="H252" s="17" t="str">
        <f t="shared" ref="H252:H260" si="15">IF(PRODUCT(D252,E252,F252,G252,I252)=0,"",PRODUCT(D252,E252,F252,G252,I252))</f>
        <v/>
      </c>
      <c r="I252" s="18"/>
      <c r="J252" s="12" t="s">
        <v>49</v>
      </c>
      <c r="K252" s="6">
        <v>1</v>
      </c>
    </row>
    <row r="253" spans="1:11" ht="15.6">
      <c r="A253" s="1"/>
      <c r="B253" s="19"/>
      <c r="C253" s="20"/>
      <c r="D253" s="21"/>
      <c r="E253" s="21"/>
      <c r="F253" s="21"/>
      <c r="G253" s="21"/>
      <c r="H253" s="22" t="str">
        <f t="shared" si="15"/>
        <v/>
      </c>
      <c r="I253" s="23"/>
      <c r="J253" s="12" t="s">
        <v>50</v>
      </c>
      <c r="K253" s="6">
        <v>1</v>
      </c>
    </row>
    <row r="254" spans="1:11" ht="15.6">
      <c r="A254" s="1"/>
      <c r="B254" s="18"/>
      <c r="C254" s="24" t="s">
        <v>177</v>
      </c>
      <c r="D254" s="21">
        <v>9</v>
      </c>
      <c r="E254" s="21"/>
      <c r="F254" s="21"/>
      <c r="G254" s="21"/>
      <c r="H254" s="22">
        <f t="shared" si="15"/>
        <v>9</v>
      </c>
      <c r="I254" s="23"/>
      <c r="J254" s="12" t="s">
        <v>51</v>
      </c>
      <c r="K254" s="6">
        <v>1</v>
      </c>
    </row>
    <row r="255" spans="1:11" ht="15.6">
      <c r="A255" s="1"/>
      <c r="B255" s="18"/>
      <c r="C255" s="24"/>
      <c r="D255" s="21"/>
      <c r="E255" s="21"/>
      <c r="F255" s="21"/>
      <c r="G255" s="21"/>
      <c r="H255" s="22" t="str">
        <f t="shared" si="15"/>
        <v/>
      </c>
      <c r="I255" s="23"/>
      <c r="J255" s="12" t="s">
        <v>53</v>
      </c>
      <c r="K255" s="6">
        <v>1</v>
      </c>
    </row>
    <row r="256" spans="1:11" ht="15.6">
      <c r="A256" s="1"/>
      <c r="B256" s="18"/>
      <c r="C256" s="24"/>
      <c r="D256" s="21"/>
      <c r="E256" s="21"/>
      <c r="F256" s="21"/>
      <c r="G256" s="21"/>
      <c r="H256" s="22" t="str">
        <f t="shared" si="15"/>
        <v/>
      </c>
      <c r="I256" s="23"/>
      <c r="J256" s="12" t="s">
        <v>55</v>
      </c>
      <c r="K256" s="6">
        <v>1</v>
      </c>
    </row>
    <row r="257" spans="1:11" ht="15.6">
      <c r="A257" s="1"/>
      <c r="B257" s="18"/>
      <c r="C257" s="46"/>
      <c r="D257" s="21"/>
      <c r="E257" s="21"/>
      <c r="F257" s="21"/>
      <c r="G257" s="21"/>
      <c r="H257" s="22" t="str">
        <f t="shared" si="15"/>
        <v/>
      </c>
      <c r="I257" s="23"/>
      <c r="J257" s="1"/>
      <c r="K257" s="1"/>
    </row>
    <row r="258" spans="1:11" ht="15.6">
      <c r="A258" s="1"/>
      <c r="B258" s="18"/>
      <c r="C258" s="46"/>
      <c r="D258" s="21"/>
      <c r="E258" s="21"/>
      <c r="F258" s="21"/>
      <c r="G258" s="21"/>
      <c r="H258" s="22" t="str">
        <f t="shared" si="15"/>
        <v/>
      </c>
      <c r="I258" s="23"/>
      <c r="J258" s="1"/>
      <c r="K258" s="1"/>
    </row>
    <row r="259" spans="1:11" ht="15.6">
      <c r="A259" s="1"/>
      <c r="B259" s="18"/>
      <c r="C259" s="16"/>
      <c r="D259" s="21"/>
      <c r="E259" s="21"/>
      <c r="F259" s="21"/>
      <c r="G259" s="21"/>
      <c r="H259" s="22" t="str">
        <f t="shared" si="15"/>
        <v/>
      </c>
      <c r="I259" s="23"/>
      <c r="J259" s="1"/>
      <c r="K259" s="1"/>
    </row>
    <row r="260" spans="1:11" ht="15.6">
      <c r="A260" s="1"/>
      <c r="B260" s="18"/>
      <c r="C260" s="16"/>
      <c r="D260" s="21"/>
      <c r="E260" s="21"/>
      <c r="F260" s="21"/>
      <c r="G260" s="21"/>
      <c r="H260" s="22" t="str">
        <f t="shared" si="15"/>
        <v/>
      </c>
      <c r="I260" s="23"/>
      <c r="J260" s="1"/>
      <c r="K260" s="1"/>
    </row>
    <row r="261" spans="1:11" ht="15.6">
      <c r="A261" s="1"/>
      <c r="B261" s="25"/>
      <c r="C261" s="26"/>
      <c r="D261" s="26"/>
      <c r="E261" s="27"/>
      <c r="F261" s="348" t="s">
        <v>68</v>
      </c>
      <c r="G261" s="325"/>
      <c r="H261" s="28">
        <f>IF(SUM(H252:H260)=0,"",SUM(H252:H260))</f>
        <v>9</v>
      </c>
      <c r="I261" s="29" t="str">
        <f>IF(I251="1%steel","cft",IF(I251="1.5%steel","cft",IF(I251="2%steel","cft",I251)))</f>
        <v>No</v>
      </c>
      <c r="J261" s="1"/>
      <c r="K261" s="1"/>
    </row>
    <row r="262" spans="1:11" ht="15.6">
      <c r="A262" s="1"/>
      <c r="B262" s="1"/>
      <c r="C262" s="1"/>
      <c r="D262" s="1"/>
      <c r="E262" s="1"/>
      <c r="F262" s="349" t="s">
        <v>69</v>
      </c>
      <c r="G262" s="350"/>
      <c r="H262" s="30">
        <v>0</v>
      </c>
      <c r="I262" s="31" t="str">
        <f>I261</f>
        <v>No</v>
      </c>
      <c r="J262" s="1"/>
      <c r="K262" s="1"/>
    </row>
    <row r="263" spans="1:11" ht="15.6">
      <c r="A263" s="1"/>
      <c r="B263" s="1"/>
      <c r="C263" s="1"/>
      <c r="D263" s="1"/>
      <c r="E263" s="1"/>
      <c r="F263" s="348" t="s">
        <v>70</v>
      </c>
      <c r="G263" s="325"/>
      <c r="H263" s="28">
        <f>H262+H261</f>
        <v>9</v>
      </c>
      <c r="I263" s="29" t="str">
        <f>I261</f>
        <v>No</v>
      </c>
      <c r="J263" s="1"/>
      <c r="K263" s="1"/>
    </row>
    <row r="264" spans="1:11" ht="15.6">
      <c r="A264" s="1"/>
      <c r="B264" s="1"/>
      <c r="C264" s="1"/>
      <c r="D264" s="1"/>
      <c r="E264" s="1"/>
      <c r="F264" s="1"/>
      <c r="G264" s="1"/>
      <c r="H264" s="1"/>
      <c r="I264" s="1"/>
      <c r="J264" s="1"/>
      <c r="K264" s="1"/>
    </row>
    <row r="265" spans="1:11" ht="15.6">
      <c r="A265" s="1"/>
      <c r="B265" s="1"/>
      <c r="C265" s="1"/>
      <c r="D265" s="1"/>
      <c r="E265" s="1"/>
      <c r="F265" s="1"/>
      <c r="G265" s="1"/>
      <c r="H265" s="1"/>
      <c r="I265" s="1"/>
      <c r="J265" s="1"/>
      <c r="K265" s="1"/>
    </row>
    <row r="266" spans="1:11" ht="21.75" customHeight="1">
      <c r="A266" s="1"/>
      <c r="B266" s="7" t="s">
        <v>122</v>
      </c>
      <c r="C266" s="43" t="s">
        <v>156</v>
      </c>
      <c r="D266" s="9"/>
      <c r="E266" s="9"/>
      <c r="F266" s="9"/>
      <c r="G266" s="10"/>
      <c r="H266" s="9"/>
      <c r="I266" s="11" t="s">
        <v>81</v>
      </c>
      <c r="J266" s="12" t="s">
        <v>159</v>
      </c>
      <c r="K266" s="6">
        <v>1</v>
      </c>
    </row>
    <row r="267" spans="1:11" ht="46.8">
      <c r="A267" s="1"/>
      <c r="B267" s="13">
        <f>B252+1</f>
        <v>7</v>
      </c>
      <c r="C267" s="14" t="str">
        <f>'04-B.O.Q Electrical WORK'!D26</f>
        <v>Power Plug (15/30A)
Providing and installation of heavy-duty power plug/socket (15/30A), 250V rated.</v>
      </c>
      <c r="D267" s="15"/>
      <c r="E267" s="15"/>
      <c r="F267" s="16"/>
      <c r="G267" s="15"/>
      <c r="H267" s="17" t="str">
        <f t="shared" ref="H267:H277" si="16">IF(PRODUCT(D267,E267,F267,G267,I267)=0,"",PRODUCT(D267,E267,F267,G267,I267))</f>
        <v/>
      </c>
      <c r="I267" s="18"/>
      <c r="J267" s="12" t="s">
        <v>49</v>
      </c>
      <c r="K267" s="6">
        <v>1</v>
      </c>
    </row>
    <row r="268" spans="1:11" ht="15.6">
      <c r="A268" s="1"/>
      <c r="B268" s="19"/>
      <c r="C268" s="20"/>
      <c r="D268" s="21"/>
      <c r="E268" s="21"/>
      <c r="F268" s="21"/>
      <c r="G268" s="21"/>
      <c r="H268" s="22" t="str">
        <f t="shared" si="16"/>
        <v/>
      </c>
      <c r="I268" s="23"/>
      <c r="J268" s="12" t="s">
        <v>50</v>
      </c>
      <c r="K268" s="6">
        <v>1</v>
      </c>
    </row>
    <row r="269" spans="1:11" ht="15.6">
      <c r="A269" s="1"/>
      <c r="B269" s="18"/>
      <c r="C269" s="24" t="s">
        <v>178</v>
      </c>
      <c r="D269" s="21">
        <v>3</v>
      </c>
      <c r="E269" s="21"/>
      <c r="F269" s="21"/>
      <c r="G269" s="21"/>
      <c r="H269" s="22">
        <f t="shared" si="16"/>
        <v>3</v>
      </c>
      <c r="I269" s="23"/>
      <c r="J269" s="12" t="s">
        <v>51</v>
      </c>
      <c r="K269" s="6">
        <v>1</v>
      </c>
    </row>
    <row r="270" spans="1:11" ht="15.6">
      <c r="A270" s="1"/>
      <c r="B270" s="18"/>
      <c r="C270" s="24"/>
      <c r="D270" s="21"/>
      <c r="E270" s="21"/>
      <c r="F270" s="21"/>
      <c r="G270" s="21"/>
      <c r="H270" s="22" t="str">
        <f t="shared" si="16"/>
        <v/>
      </c>
      <c r="I270" s="23"/>
      <c r="J270" s="12" t="s">
        <v>53</v>
      </c>
      <c r="K270" s="6">
        <v>1</v>
      </c>
    </row>
    <row r="271" spans="1:11" ht="15.6">
      <c r="A271" s="1"/>
      <c r="B271" s="18"/>
      <c r="C271" s="24"/>
      <c r="D271" s="21"/>
      <c r="E271" s="21"/>
      <c r="F271" s="21"/>
      <c r="G271" s="21"/>
      <c r="H271" s="22" t="str">
        <f t="shared" si="16"/>
        <v/>
      </c>
      <c r="I271" s="23"/>
      <c r="J271" s="12" t="s">
        <v>55</v>
      </c>
      <c r="K271" s="6">
        <v>1</v>
      </c>
    </row>
    <row r="272" spans="1:11" ht="15.6">
      <c r="A272" s="1"/>
      <c r="B272" s="18"/>
      <c r="C272" s="46"/>
      <c r="D272" s="21"/>
      <c r="E272" s="21"/>
      <c r="F272" s="21"/>
      <c r="G272" s="21"/>
      <c r="H272" s="22" t="str">
        <f t="shared" si="16"/>
        <v/>
      </c>
      <c r="I272" s="23"/>
      <c r="J272" s="12" t="s">
        <v>57</v>
      </c>
      <c r="K272" s="6">
        <v>1</v>
      </c>
    </row>
    <row r="273" spans="1:11" ht="15.6">
      <c r="A273" s="1"/>
      <c r="B273" s="18"/>
      <c r="C273" s="46"/>
      <c r="D273" s="21"/>
      <c r="E273" s="21"/>
      <c r="F273" s="21"/>
      <c r="G273" s="21"/>
      <c r="H273" s="22" t="str">
        <f t="shared" si="16"/>
        <v/>
      </c>
      <c r="I273" s="23"/>
      <c r="J273" s="1"/>
      <c r="K273" s="1"/>
    </row>
    <row r="274" spans="1:11" ht="15.6">
      <c r="A274" s="1"/>
      <c r="B274" s="18"/>
      <c r="C274" s="46"/>
      <c r="D274" s="21"/>
      <c r="E274" s="21"/>
      <c r="F274" s="21"/>
      <c r="G274" s="21"/>
      <c r="H274" s="22" t="str">
        <f t="shared" si="16"/>
        <v/>
      </c>
      <c r="I274" s="23"/>
      <c r="J274" s="1"/>
      <c r="K274" s="1"/>
    </row>
    <row r="275" spans="1:11" ht="15.6">
      <c r="A275" s="1"/>
      <c r="B275" s="18"/>
      <c r="C275" s="46"/>
      <c r="D275" s="21"/>
      <c r="E275" s="21"/>
      <c r="F275" s="21"/>
      <c r="G275" s="21"/>
      <c r="H275" s="22" t="str">
        <f t="shared" si="16"/>
        <v/>
      </c>
      <c r="I275" s="23"/>
      <c r="J275" s="1"/>
      <c r="K275" s="1"/>
    </row>
    <row r="276" spans="1:11" ht="15.6">
      <c r="A276" s="1"/>
      <c r="B276" s="18"/>
      <c r="C276" s="16"/>
      <c r="D276" s="21"/>
      <c r="E276" s="21"/>
      <c r="F276" s="21"/>
      <c r="G276" s="21"/>
      <c r="H276" s="22" t="str">
        <f t="shared" si="16"/>
        <v/>
      </c>
      <c r="I276" s="23"/>
      <c r="J276" s="1"/>
      <c r="K276" s="1"/>
    </row>
    <row r="277" spans="1:11" ht="15.6">
      <c r="A277" s="1"/>
      <c r="B277" s="18"/>
      <c r="C277" s="16"/>
      <c r="D277" s="21"/>
      <c r="E277" s="21"/>
      <c r="F277" s="21"/>
      <c r="G277" s="21"/>
      <c r="H277" s="22" t="str">
        <f t="shared" si="16"/>
        <v/>
      </c>
      <c r="I277" s="23"/>
      <c r="J277" s="1"/>
      <c r="K277" s="1"/>
    </row>
    <row r="278" spans="1:11" ht="15.6">
      <c r="A278" s="1"/>
      <c r="B278" s="25"/>
      <c r="C278" s="26"/>
      <c r="D278" s="26"/>
      <c r="E278" s="27"/>
      <c r="F278" s="348" t="s">
        <v>68</v>
      </c>
      <c r="G278" s="325"/>
      <c r="H278" s="28">
        <f>IF(SUM(H267:H277)=0,"",SUM(H267:H277))</f>
        <v>3</v>
      </c>
      <c r="I278" s="29" t="str">
        <f>IF(I266="1%steel","cft",IF(I266="1.5%steel","cft",IF(I266="2%steel","cft",I266)))</f>
        <v>ft</v>
      </c>
      <c r="J278" s="1"/>
      <c r="K278" s="1"/>
    </row>
    <row r="279" spans="1:11" ht="15.6">
      <c r="A279" s="1"/>
      <c r="B279" s="1"/>
      <c r="C279" s="1"/>
      <c r="D279" s="1"/>
      <c r="E279" s="1"/>
      <c r="F279" s="349" t="s">
        <v>69</v>
      </c>
      <c r="G279" s="350"/>
      <c r="H279" s="30">
        <v>0</v>
      </c>
      <c r="I279" s="31" t="str">
        <f>I278</f>
        <v>ft</v>
      </c>
      <c r="J279" s="1"/>
      <c r="K279" s="1"/>
    </row>
    <row r="280" spans="1:11" ht="15.6">
      <c r="A280" s="1"/>
      <c r="B280" s="1"/>
      <c r="C280" s="1"/>
      <c r="D280" s="1"/>
      <c r="E280" s="1"/>
      <c r="F280" s="348" t="s">
        <v>70</v>
      </c>
      <c r="G280" s="325"/>
      <c r="H280" s="28">
        <f>H279+H278</f>
        <v>3</v>
      </c>
      <c r="I280" s="29" t="str">
        <f>I278</f>
        <v>ft</v>
      </c>
      <c r="J280" s="1"/>
      <c r="K280" s="1"/>
    </row>
    <row r="281" spans="1:11" ht="15.6">
      <c r="A281" s="1"/>
      <c r="B281" s="1"/>
      <c r="C281" s="1"/>
      <c r="D281" s="1"/>
      <c r="E281" s="1"/>
      <c r="F281" s="1"/>
      <c r="G281" s="1"/>
      <c r="H281" s="1"/>
      <c r="I281" s="1"/>
      <c r="J281" s="1"/>
      <c r="K281" s="1"/>
    </row>
    <row r="282" spans="1:11" ht="15.6">
      <c r="A282" s="1"/>
      <c r="B282" s="1"/>
      <c r="C282" s="1"/>
      <c r="D282" s="1"/>
      <c r="E282" s="1"/>
      <c r="F282" s="1"/>
      <c r="G282" s="1"/>
      <c r="H282" s="1"/>
      <c r="I282" s="1"/>
      <c r="J282" s="1"/>
      <c r="K282" s="1"/>
    </row>
    <row r="283" spans="1:11" ht="21.75" customHeight="1">
      <c r="A283" s="1"/>
      <c r="B283" s="7" t="s">
        <v>122</v>
      </c>
      <c r="C283" s="43" t="s">
        <v>156</v>
      </c>
      <c r="D283" s="9"/>
      <c r="E283" s="9"/>
      <c r="F283" s="9"/>
      <c r="G283" s="10"/>
      <c r="H283" s="9"/>
      <c r="I283" s="11" t="s">
        <v>41</v>
      </c>
      <c r="J283" s="12" t="s">
        <v>159</v>
      </c>
      <c r="K283" s="6">
        <v>1</v>
      </c>
    </row>
    <row r="284" spans="1:11" ht="31.2">
      <c r="A284" s="1"/>
      <c r="B284" s="13">
        <f>B267+1</f>
        <v>8</v>
      </c>
      <c r="C284" s="14" t="str">
        <f>'04-B.O.Q Electrical WORK'!D27</f>
        <v>Light Plug (15A)
Providing and installation of 15A light plug, complete with connections.</v>
      </c>
      <c r="D284" s="15"/>
      <c r="E284" s="15"/>
      <c r="F284" s="16"/>
      <c r="G284" s="15"/>
      <c r="H284" s="17" t="str">
        <f t="shared" ref="H284:H293" si="17">IF(PRODUCT(D284,E284,F284,G284,I284)=0,"",PRODUCT(D284,E284,F284,G284,I284))</f>
        <v/>
      </c>
      <c r="I284" s="18"/>
      <c r="J284" s="12" t="s">
        <v>49</v>
      </c>
      <c r="K284" s="6">
        <v>1</v>
      </c>
    </row>
    <row r="285" spans="1:11" ht="15.6">
      <c r="A285" s="1"/>
      <c r="B285" s="19"/>
      <c r="C285" s="20"/>
      <c r="D285" s="21"/>
      <c r="E285" s="21"/>
      <c r="F285" s="21"/>
      <c r="G285" s="21"/>
      <c r="H285" s="22" t="str">
        <f t="shared" si="17"/>
        <v/>
      </c>
      <c r="I285" s="23"/>
      <c r="J285" s="12" t="s">
        <v>50</v>
      </c>
      <c r="K285" s="6">
        <v>1</v>
      </c>
    </row>
    <row r="286" spans="1:11" ht="15.6">
      <c r="A286" s="1"/>
      <c r="B286" s="18"/>
      <c r="C286" s="24" t="s">
        <v>178</v>
      </c>
      <c r="D286" s="21">
        <v>6</v>
      </c>
      <c r="E286" s="21"/>
      <c r="F286" s="21"/>
      <c r="G286" s="21"/>
      <c r="H286" s="22">
        <f t="shared" si="17"/>
        <v>6</v>
      </c>
      <c r="I286" s="23"/>
      <c r="J286" s="12" t="s">
        <v>51</v>
      </c>
      <c r="K286" s="6">
        <v>1</v>
      </c>
    </row>
    <row r="287" spans="1:11" ht="15.6">
      <c r="A287" s="1"/>
      <c r="B287" s="18"/>
      <c r="C287" s="24"/>
      <c r="D287" s="21"/>
      <c r="E287" s="21"/>
      <c r="F287" s="21"/>
      <c r="G287" s="21"/>
      <c r="H287" s="22" t="str">
        <f t="shared" si="17"/>
        <v/>
      </c>
      <c r="I287" s="23"/>
      <c r="J287" s="12" t="s">
        <v>53</v>
      </c>
      <c r="K287" s="6">
        <v>1</v>
      </c>
    </row>
    <row r="288" spans="1:11" ht="15.6">
      <c r="A288" s="1"/>
      <c r="B288" s="18"/>
      <c r="C288" s="24"/>
      <c r="D288" s="21"/>
      <c r="E288" s="21"/>
      <c r="F288" s="21"/>
      <c r="G288" s="21"/>
      <c r="H288" s="22" t="str">
        <f t="shared" si="17"/>
        <v/>
      </c>
      <c r="I288" s="23"/>
      <c r="J288" s="12" t="s">
        <v>55</v>
      </c>
      <c r="K288" s="6">
        <v>1</v>
      </c>
    </row>
    <row r="289" spans="1:11" ht="15.6">
      <c r="A289" s="1"/>
      <c r="B289" s="18"/>
      <c r="C289" s="46"/>
      <c r="D289" s="21"/>
      <c r="E289" s="21"/>
      <c r="F289" s="21"/>
      <c r="G289" s="21"/>
      <c r="H289" s="22" t="str">
        <f t="shared" si="17"/>
        <v/>
      </c>
      <c r="I289" s="23"/>
      <c r="J289" s="12" t="s">
        <v>57</v>
      </c>
      <c r="K289" s="6">
        <v>1</v>
      </c>
    </row>
    <row r="290" spans="1:11" ht="15.6">
      <c r="A290" s="1"/>
      <c r="B290" s="18"/>
      <c r="C290" s="46"/>
      <c r="D290" s="21"/>
      <c r="E290" s="21"/>
      <c r="F290" s="21"/>
      <c r="G290" s="21"/>
      <c r="H290" s="22" t="str">
        <f t="shared" si="17"/>
        <v/>
      </c>
      <c r="I290" s="23"/>
      <c r="J290" s="1"/>
      <c r="K290" s="1"/>
    </row>
    <row r="291" spans="1:11" ht="15.6">
      <c r="A291" s="1"/>
      <c r="B291" s="18"/>
      <c r="C291" s="46"/>
      <c r="D291" s="21"/>
      <c r="E291" s="21"/>
      <c r="F291" s="21"/>
      <c r="G291" s="21"/>
      <c r="H291" s="22" t="str">
        <f t="shared" si="17"/>
        <v/>
      </c>
      <c r="I291" s="23"/>
      <c r="J291" s="1"/>
      <c r="K291" s="1"/>
    </row>
    <row r="292" spans="1:11" ht="15.6">
      <c r="A292" s="1"/>
      <c r="B292" s="18"/>
      <c r="C292" s="16"/>
      <c r="D292" s="21"/>
      <c r="E292" s="21"/>
      <c r="F292" s="21"/>
      <c r="G292" s="21"/>
      <c r="H292" s="22" t="str">
        <f t="shared" si="17"/>
        <v/>
      </c>
      <c r="I292" s="23"/>
      <c r="J292" s="1"/>
      <c r="K292" s="1"/>
    </row>
    <row r="293" spans="1:11" ht="15.6">
      <c r="A293" s="1"/>
      <c r="B293" s="18"/>
      <c r="C293" s="16"/>
      <c r="D293" s="21"/>
      <c r="E293" s="21"/>
      <c r="F293" s="21"/>
      <c r="G293" s="21"/>
      <c r="H293" s="22" t="str">
        <f t="shared" si="17"/>
        <v/>
      </c>
      <c r="I293" s="23"/>
      <c r="J293" s="1"/>
      <c r="K293" s="1"/>
    </row>
    <row r="294" spans="1:11" ht="15.6">
      <c r="A294" s="1"/>
      <c r="B294" s="25"/>
      <c r="C294" s="26"/>
      <c r="D294" s="26"/>
      <c r="E294" s="27"/>
      <c r="F294" s="348" t="s">
        <v>68</v>
      </c>
      <c r="G294" s="325"/>
      <c r="H294" s="28">
        <f>IF(SUM(H284:H293)=0,"",SUM(H284:H293))</f>
        <v>6</v>
      </c>
      <c r="I294" s="29" t="str">
        <f>IF(I283="1%steel","cft",IF(I283="1.5%steel","cft",IF(I283="2%steel","cft",I283)))</f>
        <v>No</v>
      </c>
      <c r="J294" s="1"/>
      <c r="K294" s="1"/>
    </row>
    <row r="295" spans="1:11" ht="15.6">
      <c r="A295" s="1"/>
      <c r="B295" s="1"/>
      <c r="C295" s="1"/>
      <c r="D295" s="1"/>
      <c r="E295" s="1"/>
      <c r="F295" s="349" t="s">
        <v>69</v>
      </c>
      <c r="G295" s="350"/>
      <c r="H295" s="30">
        <v>0</v>
      </c>
      <c r="I295" s="31" t="str">
        <f>I294</f>
        <v>No</v>
      </c>
      <c r="J295" s="1"/>
      <c r="K295" s="1"/>
    </row>
    <row r="296" spans="1:11" ht="15.6">
      <c r="A296" s="1"/>
      <c r="B296" s="1"/>
      <c r="C296" s="1"/>
      <c r="D296" s="1"/>
      <c r="E296" s="1"/>
      <c r="F296" s="348" t="s">
        <v>70</v>
      </c>
      <c r="G296" s="325"/>
      <c r="H296" s="28">
        <f>H295+H294</f>
        <v>6</v>
      </c>
      <c r="I296" s="29" t="str">
        <f>I294</f>
        <v>No</v>
      </c>
      <c r="J296" s="1"/>
      <c r="K296" s="1"/>
    </row>
    <row r="297" spans="1:11" ht="15.6">
      <c r="A297" s="1"/>
      <c r="B297" s="1"/>
      <c r="C297" s="1"/>
      <c r="D297" s="1"/>
      <c r="E297" s="1"/>
      <c r="F297" s="1"/>
      <c r="G297" s="1"/>
      <c r="H297" s="1"/>
      <c r="I297" s="1"/>
      <c r="J297" s="1"/>
      <c r="K297" s="1"/>
    </row>
    <row r="298" spans="1:11" ht="15.6">
      <c r="A298" s="1"/>
      <c r="B298" s="1"/>
      <c r="C298" s="1"/>
      <c r="D298" s="1"/>
      <c r="E298" s="1"/>
      <c r="F298" s="1"/>
      <c r="G298" s="1"/>
      <c r="H298" s="1"/>
      <c r="I298" s="1"/>
      <c r="J298" s="1"/>
      <c r="K298" s="1"/>
    </row>
    <row r="299" spans="1:11" ht="21.75" customHeight="1">
      <c r="A299" s="1"/>
      <c r="B299" s="7" t="s">
        <v>122</v>
      </c>
      <c r="C299" s="43" t="s">
        <v>156</v>
      </c>
      <c r="D299" s="9"/>
      <c r="E299" s="9"/>
      <c r="F299" s="9"/>
      <c r="G299" s="10"/>
      <c r="H299" s="9"/>
      <c r="I299" s="11" t="s">
        <v>41</v>
      </c>
      <c r="J299" s="12" t="s">
        <v>159</v>
      </c>
      <c r="K299" s="6">
        <v>1</v>
      </c>
    </row>
    <row r="300" spans="1:11" ht="46.8">
      <c r="A300" s="1"/>
      <c r="B300" s="13">
        <f>B284+1</f>
        <v>9</v>
      </c>
      <c r="C300" s="14" t="str">
        <f>'04-B.O.Q Electrical WORK'!D28</f>
        <v>MS Distribution Board (12”×18”)
Providing and installation of MS DB (16-gauge), recessed type, powder-coated finish.</v>
      </c>
      <c r="D300" s="15"/>
      <c r="E300" s="15"/>
      <c r="F300" s="16"/>
      <c r="G300" s="15"/>
      <c r="H300" s="17" t="str">
        <f t="shared" ref="H300:H309" si="18">IF(PRODUCT(D300,E300,F300,G300,I300)=0,"",PRODUCT(D300,E300,F300,G300,I300))</f>
        <v/>
      </c>
      <c r="I300" s="18"/>
      <c r="J300" s="12" t="s">
        <v>49</v>
      </c>
      <c r="K300" s="6">
        <v>1</v>
      </c>
    </row>
    <row r="301" spans="1:11" ht="15.6">
      <c r="A301" s="1"/>
      <c r="B301" s="19"/>
      <c r="C301" s="20"/>
      <c r="D301" s="21"/>
      <c r="E301" s="21"/>
      <c r="F301" s="21"/>
      <c r="G301" s="21"/>
      <c r="H301" s="22" t="str">
        <f t="shared" si="18"/>
        <v/>
      </c>
      <c r="I301" s="23"/>
      <c r="J301" s="12" t="s">
        <v>50</v>
      </c>
      <c r="K301" s="6">
        <v>1</v>
      </c>
    </row>
    <row r="302" spans="1:11" ht="15.6">
      <c r="A302" s="1"/>
      <c r="B302" s="18"/>
      <c r="C302" s="24" t="s">
        <v>179</v>
      </c>
      <c r="D302" s="21">
        <v>2</v>
      </c>
      <c r="E302" s="21"/>
      <c r="F302" s="21"/>
      <c r="G302" s="21"/>
      <c r="H302" s="22">
        <f t="shared" si="18"/>
        <v>2</v>
      </c>
      <c r="I302" s="23"/>
      <c r="J302" s="12" t="s">
        <v>51</v>
      </c>
      <c r="K302" s="6">
        <v>1</v>
      </c>
    </row>
    <row r="303" spans="1:11" ht="15.6">
      <c r="A303" s="1"/>
      <c r="B303" s="18"/>
      <c r="C303" s="24"/>
      <c r="D303" s="21"/>
      <c r="E303" s="21"/>
      <c r="F303" s="21"/>
      <c r="G303" s="21"/>
      <c r="H303" s="22" t="str">
        <f t="shared" si="18"/>
        <v/>
      </c>
      <c r="I303" s="23"/>
      <c r="J303" s="12" t="s">
        <v>53</v>
      </c>
      <c r="K303" s="6">
        <v>1</v>
      </c>
    </row>
    <row r="304" spans="1:11" ht="15.6">
      <c r="A304" s="1"/>
      <c r="B304" s="18"/>
      <c r="C304" s="24"/>
      <c r="D304" s="21"/>
      <c r="E304" s="21"/>
      <c r="F304" s="21"/>
      <c r="G304" s="21"/>
      <c r="H304" s="22" t="str">
        <f t="shared" si="18"/>
        <v/>
      </c>
      <c r="I304" s="23"/>
      <c r="J304" s="12" t="s">
        <v>55</v>
      </c>
      <c r="K304" s="6">
        <v>1</v>
      </c>
    </row>
    <row r="305" spans="1:11" ht="15.6">
      <c r="A305" s="1"/>
      <c r="B305" s="18"/>
      <c r="C305" s="46"/>
      <c r="D305" s="21"/>
      <c r="E305" s="21"/>
      <c r="F305" s="21"/>
      <c r="G305" s="21"/>
      <c r="H305" s="22" t="str">
        <f t="shared" si="18"/>
        <v/>
      </c>
      <c r="I305" s="23"/>
      <c r="J305" s="12" t="s">
        <v>57</v>
      </c>
      <c r="K305" s="6">
        <v>1</v>
      </c>
    </row>
    <row r="306" spans="1:11" ht="15.6">
      <c r="A306" s="1"/>
      <c r="B306" s="18"/>
      <c r="C306" s="46"/>
      <c r="D306" s="21"/>
      <c r="E306" s="21"/>
      <c r="F306" s="21"/>
      <c r="G306" s="21"/>
      <c r="H306" s="22" t="str">
        <f t="shared" si="18"/>
        <v/>
      </c>
      <c r="I306" s="23"/>
      <c r="J306" s="1"/>
      <c r="K306" s="1"/>
    </row>
    <row r="307" spans="1:11" ht="15.6">
      <c r="A307" s="1"/>
      <c r="B307" s="18"/>
      <c r="C307" s="46"/>
      <c r="D307" s="21"/>
      <c r="E307" s="21"/>
      <c r="F307" s="21"/>
      <c r="G307" s="21"/>
      <c r="H307" s="22" t="str">
        <f t="shared" si="18"/>
        <v/>
      </c>
      <c r="I307" s="23"/>
      <c r="J307" s="1"/>
      <c r="K307" s="1"/>
    </row>
    <row r="308" spans="1:11" ht="15.6">
      <c r="A308" s="1"/>
      <c r="B308" s="18"/>
      <c r="C308" s="16"/>
      <c r="D308" s="21"/>
      <c r="E308" s="21"/>
      <c r="F308" s="21"/>
      <c r="G308" s="21"/>
      <c r="H308" s="22" t="str">
        <f t="shared" si="18"/>
        <v/>
      </c>
      <c r="I308" s="23"/>
      <c r="J308" s="1"/>
      <c r="K308" s="1"/>
    </row>
    <row r="309" spans="1:11" ht="15.6">
      <c r="A309" s="1"/>
      <c r="B309" s="18"/>
      <c r="C309" s="16"/>
      <c r="D309" s="21"/>
      <c r="E309" s="21"/>
      <c r="F309" s="21"/>
      <c r="G309" s="21"/>
      <c r="H309" s="22" t="str">
        <f t="shared" si="18"/>
        <v/>
      </c>
      <c r="I309" s="23"/>
      <c r="J309" s="1"/>
      <c r="K309" s="1"/>
    </row>
    <row r="310" spans="1:11" ht="15.6">
      <c r="A310" s="1"/>
      <c r="B310" s="25"/>
      <c r="C310" s="26"/>
      <c r="D310" s="26"/>
      <c r="E310" s="27"/>
      <c r="F310" s="348" t="s">
        <v>68</v>
      </c>
      <c r="G310" s="325"/>
      <c r="H310" s="28">
        <f>IF(SUM(H300:H309)=0,"",SUM(H300:H309))</f>
        <v>2</v>
      </c>
      <c r="I310" s="29" t="str">
        <f>IF(I299="1%steel","cft",IF(I299="1.5%steel","cft",IF(I299="2%steel","cft",I299)))</f>
        <v>No</v>
      </c>
      <c r="J310" s="1"/>
      <c r="K310" s="1"/>
    </row>
    <row r="311" spans="1:11" ht="15.6">
      <c r="A311" s="1"/>
      <c r="B311" s="1"/>
      <c r="C311" s="1"/>
      <c r="D311" s="1"/>
      <c r="E311" s="1"/>
      <c r="F311" s="349" t="s">
        <v>69</v>
      </c>
      <c r="G311" s="350"/>
      <c r="H311" s="30">
        <v>0</v>
      </c>
      <c r="I311" s="31" t="str">
        <f>I310</f>
        <v>No</v>
      </c>
      <c r="J311" s="1"/>
      <c r="K311" s="1"/>
    </row>
    <row r="312" spans="1:11" ht="15.6">
      <c r="A312" s="1"/>
      <c r="B312" s="1"/>
      <c r="C312" s="1"/>
      <c r="D312" s="1"/>
      <c r="E312" s="1"/>
      <c r="F312" s="348" t="s">
        <v>70</v>
      </c>
      <c r="G312" s="325"/>
      <c r="H312" s="28">
        <f>H311+H310</f>
        <v>2</v>
      </c>
      <c r="I312" s="29" t="str">
        <f>I310</f>
        <v>No</v>
      </c>
      <c r="J312" s="1"/>
      <c r="K312" s="1"/>
    </row>
    <row r="313" spans="1:11" ht="15.6">
      <c r="A313" s="1"/>
      <c r="B313" s="1"/>
      <c r="C313" s="1"/>
      <c r="D313" s="1"/>
      <c r="E313" s="1"/>
      <c r="F313" s="1"/>
      <c r="G313" s="1"/>
      <c r="H313" s="1"/>
      <c r="I313" s="1"/>
      <c r="J313" s="1"/>
      <c r="K313" s="1"/>
    </row>
    <row r="314" spans="1:11" ht="15.6">
      <c r="A314" s="1"/>
      <c r="B314" s="1"/>
      <c r="C314" s="1"/>
      <c r="D314" s="1"/>
      <c r="E314" s="1"/>
      <c r="F314" s="1"/>
      <c r="G314" s="1"/>
      <c r="H314" s="1"/>
      <c r="I314" s="1"/>
      <c r="J314" s="1"/>
      <c r="K314" s="1"/>
    </row>
    <row r="315" spans="1:11" ht="21.75" customHeight="1">
      <c r="A315" s="1"/>
      <c r="B315" s="7" t="s">
        <v>122</v>
      </c>
      <c r="C315" s="43" t="s">
        <v>156</v>
      </c>
      <c r="D315" s="9"/>
      <c r="E315" s="9"/>
      <c r="F315" s="9"/>
      <c r="G315" s="10"/>
      <c r="H315" s="9"/>
      <c r="I315" s="11" t="s">
        <v>41</v>
      </c>
      <c r="J315" s="12" t="s">
        <v>159</v>
      </c>
      <c r="K315" s="6">
        <v>1</v>
      </c>
    </row>
    <row r="316" spans="1:11" ht="140.4">
      <c r="A316" s="1"/>
      <c r="B316" s="13">
        <f>B300+1</f>
        <v>10</v>
      </c>
      <c r="C316" s="14" t="str">
        <f>'04-B.O.Q Electrical WORK'!D29</f>
        <v>LED Tube Light (40W)
Providing, supplying, and installing 40W LED Tube Light (As per the approved Material List), complete with all accessories, fixtures, wiring, and connections, conforming to relevant IEC standards. The LED tube light shall have a maximum power consumption of 40W with a minimum 60% energy saving compared to conventional 80W fluorescent tubes, delivering consistent, high-lumen, flicker-free illumination. The fitting shall have a minimum lifespan of 50,000 hours, constructed with a durable shatterproof polycarbonate body, complete in all respects as per approved specifications and as directed by the Engineer.</v>
      </c>
      <c r="D316" s="15"/>
      <c r="E316" s="15"/>
      <c r="F316" s="16"/>
      <c r="G316" s="15"/>
      <c r="H316" s="17" t="str">
        <f t="shared" ref="H316:H323" si="19">IF(PRODUCT(D316,E316,F316,G316,I316)=0,"",PRODUCT(D316,E316,F316,G316,I316))</f>
        <v/>
      </c>
      <c r="I316" s="18"/>
      <c r="J316" s="12" t="s">
        <v>49</v>
      </c>
      <c r="K316" s="6">
        <v>1</v>
      </c>
    </row>
    <row r="317" spans="1:11" ht="15.6">
      <c r="A317" s="1"/>
      <c r="B317" s="19"/>
      <c r="C317" s="20"/>
      <c r="D317" s="21"/>
      <c r="E317" s="21"/>
      <c r="F317" s="21"/>
      <c r="G317" s="21"/>
      <c r="H317" s="22" t="str">
        <f t="shared" si="19"/>
        <v/>
      </c>
      <c r="I317" s="23"/>
      <c r="J317" s="12" t="s">
        <v>50</v>
      </c>
      <c r="K317" s="6">
        <v>1</v>
      </c>
    </row>
    <row r="318" spans="1:11" ht="15.6">
      <c r="A318" s="1"/>
      <c r="B318" s="18"/>
      <c r="C318" s="24" t="s">
        <v>180</v>
      </c>
      <c r="D318" s="21">
        <v>24</v>
      </c>
      <c r="E318" s="21"/>
      <c r="F318" s="21"/>
      <c r="G318" s="21"/>
      <c r="H318" s="22">
        <f t="shared" si="19"/>
        <v>24</v>
      </c>
      <c r="I318" s="23"/>
      <c r="J318" s="12" t="s">
        <v>51</v>
      </c>
      <c r="K318" s="6">
        <v>1</v>
      </c>
    </row>
    <row r="319" spans="1:11" ht="15.6">
      <c r="A319" s="1"/>
      <c r="B319" s="18"/>
      <c r="C319" s="24"/>
      <c r="D319" s="21"/>
      <c r="E319" s="21"/>
      <c r="F319" s="21"/>
      <c r="G319" s="21"/>
      <c r="H319" s="22" t="str">
        <f t="shared" si="19"/>
        <v/>
      </c>
      <c r="I319" s="23"/>
      <c r="J319" s="12" t="s">
        <v>53</v>
      </c>
      <c r="K319" s="6">
        <v>1</v>
      </c>
    </row>
    <row r="320" spans="1:11" ht="15.6">
      <c r="A320" s="1"/>
      <c r="B320" s="18"/>
      <c r="C320" s="24"/>
      <c r="D320" s="21"/>
      <c r="E320" s="21"/>
      <c r="F320" s="21"/>
      <c r="G320" s="21"/>
      <c r="H320" s="22" t="str">
        <f t="shared" si="19"/>
        <v/>
      </c>
      <c r="I320" s="23"/>
      <c r="J320" s="12" t="s">
        <v>55</v>
      </c>
      <c r="K320" s="6">
        <v>1</v>
      </c>
    </row>
    <row r="321" spans="1:11" ht="15.6">
      <c r="A321" s="1"/>
      <c r="B321" s="18"/>
      <c r="C321" s="46"/>
      <c r="D321" s="21"/>
      <c r="E321" s="21"/>
      <c r="F321" s="21"/>
      <c r="G321" s="21"/>
      <c r="H321" s="22" t="str">
        <f t="shared" si="19"/>
        <v/>
      </c>
      <c r="I321" s="23"/>
      <c r="J321" s="1"/>
      <c r="K321" s="1"/>
    </row>
    <row r="322" spans="1:11" ht="15.6">
      <c r="A322" s="1"/>
      <c r="B322" s="18"/>
      <c r="C322" s="16"/>
      <c r="D322" s="21"/>
      <c r="E322" s="21"/>
      <c r="F322" s="21"/>
      <c r="G322" s="21"/>
      <c r="H322" s="22" t="str">
        <f t="shared" si="19"/>
        <v/>
      </c>
      <c r="I322" s="23"/>
      <c r="J322" s="1"/>
      <c r="K322" s="1"/>
    </row>
    <row r="323" spans="1:11" ht="15.6">
      <c r="A323" s="1"/>
      <c r="B323" s="18"/>
      <c r="C323" s="16"/>
      <c r="D323" s="21"/>
      <c r="E323" s="21"/>
      <c r="F323" s="21"/>
      <c r="G323" s="21"/>
      <c r="H323" s="22" t="str">
        <f t="shared" si="19"/>
        <v/>
      </c>
      <c r="I323" s="23"/>
      <c r="J323" s="1"/>
      <c r="K323" s="1"/>
    </row>
    <row r="324" spans="1:11" ht="15.6">
      <c r="A324" s="1"/>
      <c r="B324" s="25"/>
      <c r="C324" s="26"/>
      <c r="D324" s="26"/>
      <c r="E324" s="27"/>
      <c r="F324" s="348" t="s">
        <v>68</v>
      </c>
      <c r="G324" s="325"/>
      <c r="H324" s="28">
        <f>IF(SUM(H316:H323)=0,"",SUM(H316:H323))</f>
        <v>24</v>
      </c>
      <c r="I324" s="29" t="str">
        <f>IF(I315="1%steel","cft",IF(I315="1.5%steel","cft",IF(I315="2%steel","cft",I315)))</f>
        <v>No</v>
      </c>
      <c r="J324" s="1"/>
      <c r="K324" s="1"/>
    </row>
    <row r="325" spans="1:11" ht="15.6">
      <c r="A325" s="1"/>
      <c r="B325" s="1"/>
      <c r="C325" s="1"/>
      <c r="D325" s="1"/>
      <c r="E325" s="1"/>
      <c r="F325" s="349" t="s">
        <v>69</v>
      </c>
      <c r="G325" s="350"/>
      <c r="H325" s="30">
        <v>0</v>
      </c>
      <c r="I325" s="31" t="str">
        <f>I324</f>
        <v>No</v>
      </c>
      <c r="J325" s="1"/>
      <c r="K325" s="1"/>
    </row>
    <row r="326" spans="1:11" ht="15.6">
      <c r="A326" s="1"/>
      <c r="B326" s="1"/>
      <c r="C326" s="1"/>
      <c r="D326" s="1"/>
      <c r="E326" s="1"/>
      <c r="F326" s="348" t="s">
        <v>70</v>
      </c>
      <c r="G326" s="325"/>
      <c r="H326" s="28">
        <f>H325+H324</f>
        <v>24</v>
      </c>
      <c r="I326" s="29" t="str">
        <f>I324</f>
        <v>No</v>
      </c>
      <c r="J326" s="1"/>
      <c r="K326" s="1"/>
    </row>
    <row r="327" spans="1:11" ht="15.6">
      <c r="A327" s="1"/>
      <c r="B327" s="1"/>
      <c r="C327" s="1"/>
      <c r="D327" s="1"/>
      <c r="E327" s="1"/>
      <c r="F327" s="1"/>
      <c r="G327" s="1"/>
      <c r="H327" s="1"/>
      <c r="I327" s="1"/>
      <c r="J327" s="1"/>
      <c r="K327" s="1"/>
    </row>
    <row r="328" spans="1:11" ht="15.6">
      <c r="A328" s="1"/>
      <c r="B328" s="1"/>
      <c r="C328" s="1"/>
      <c r="D328" s="1"/>
      <c r="E328" s="1"/>
      <c r="F328" s="1"/>
      <c r="G328" s="1"/>
      <c r="H328" s="1"/>
      <c r="I328" s="1"/>
      <c r="J328" s="1"/>
      <c r="K328" s="1"/>
    </row>
    <row r="329" spans="1:11" ht="21.75" customHeight="1">
      <c r="A329" s="1"/>
      <c r="B329" s="7" t="s">
        <v>122</v>
      </c>
      <c r="C329" s="43" t="s">
        <v>156</v>
      </c>
      <c r="D329" s="9"/>
      <c r="E329" s="9"/>
      <c r="F329" s="9"/>
      <c r="G329" s="10"/>
      <c r="H329" s="9"/>
      <c r="I329" s="11" t="s">
        <v>41</v>
      </c>
      <c r="J329" s="12" t="s">
        <v>159</v>
      </c>
      <c r="K329" s="6">
        <v>1</v>
      </c>
    </row>
    <row r="330" spans="1:11" ht="171.6">
      <c r="A330" s="1"/>
      <c r="B330" s="13">
        <f>B316+1</f>
        <v>11</v>
      </c>
      <c r="C330" s="14" t="str">
        <f>'04-B.O.Q Electrical WORK'!D30</f>
        <v>Ceiling Fan (56”)
Providing, supplying, and installation of premium quality AC ceiling fan (Pak Fan Deluxe Model 56 or equivalent approved) of 56-inch sweep, complete with GI suspension rod, canopy, blades, and electronic regulator, including all necessary accessories and connections. The fan shall be designed for superior air delivery with a minimum speed of 315 RPM, air displacement of approximately 12,000 CFM, and service value around 170, operating on 220/230V, 50 Hz supply. The fan shall be energy efficient with low power consumption (approx. 70 watts or better), with copper winding motor and provision for stable performance under varying voltage conditions. Complete in all respects as per specifications and as directed by the Engineer.</v>
      </c>
      <c r="D330" s="15"/>
      <c r="E330" s="15"/>
      <c r="F330" s="16"/>
      <c r="G330" s="15"/>
      <c r="H330" s="17" t="str">
        <f t="shared" ref="H330:H338" si="20">IF(PRODUCT(D330,E330,F330,G330,I330)=0,"",PRODUCT(D330,E330,F330,G330,I330))</f>
        <v/>
      </c>
      <c r="I330" s="18"/>
      <c r="J330" s="12" t="s">
        <v>49</v>
      </c>
      <c r="K330" s="6">
        <v>1</v>
      </c>
    </row>
    <row r="331" spans="1:11" ht="15.6">
      <c r="A331" s="1"/>
      <c r="B331" s="19"/>
      <c r="C331" s="20"/>
      <c r="D331" s="21"/>
      <c r="E331" s="21"/>
      <c r="F331" s="21"/>
      <c r="G331" s="21"/>
      <c r="H331" s="22" t="str">
        <f t="shared" si="20"/>
        <v/>
      </c>
      <c r="I331" s="23"/>
      <c r="J331" s="12" t="s">
        <v>50</v>
      </c>
      <c r="K331" s="6">
        <v>1</v>
      </c>
    </row>
    <row r="332" spans="1:11" ht="15.6">
      <c r="A332" s="1"/>
      <c r="B332" s="18"/>
      <c r="C332" s="24" t="s">
        <v>181</v>
      </c>
      <c r="D332" s="21">
        <v>24</v>
      </c>
      <c r="E332" s="21"/>
      <c r="F332" s="21"/>
      <c r="G332" s="21"/>
      <c r="H332" s="22">
        <f t="shared" si="20"/>
        <v>24</v>
      </c>
      <c r="I332" s="23"/>
      <c r="J332" s="12" t="s">
        <v>51</v>
      </c>
      <c r="K332" s="6">
        <v>1</v>
      </c>
    </row>
    <row r="333" spans="1:11" ht="15.6">
      <c r="A333" s="1"/>
      <c r="B333" s="18"/>
      <c r="C333" s="24"/>
      <c r="D333" s="21"/>
      <c r="E333" s="21"/>
      <c r="F333" s="21"/>
      <c r="G333" s="21"/>
      <c r="H333" s="22" t="str">
        <f t="shared" si="20"/>
        <v/>
      </c>
      <c r="I333" s="23"/>
      <c r="J333" s="12" t="s">
        <v>53</v>
      </c>
      <c r="K333" s="6">
        <v>1</v>
      </c>
    </row>
    <row r="334" spans="1:11" ht="15.6">
      <c r="A334" s="1"/>
      <c r="B334" s="18"/>
      <c r="C334" s="24"/>
      <c r="D334" s="21"/>
      <c r="E334" s="21"/>
      <c r="F334" s="21"/>
      <c r="G334" s="21"/>
      <c r="H334" s="22" t="str">
        <f t="shared" si="20"/>
        <v/>
      </c>
      <c r="I334" s="23"/>
      <c r="J334" s="12" t="s">
        <v>55</v>
      </c>
      <c r="K334" s="6">
        <v>1</v>
      </c>
    </row>
    <row r="335" spans="1:11" ht="15.6">
      <c r="A335" s="1"/>
      <c r="B335" s="18"/>
      <c r="C335" s="46"/>
      <c r="D335" s="21"/>
      <c r="E335" s="21"/>
      <c r="F335" s="21"/>
      <c r="G335" s="21"/>
      <c r="H335" s="22" t="str">
        <f t="shared" si="20"/>
        <v/>
      </c>
      <c r="I335" s="23"/>
      <c r="J335" s="1"/>
      <c r="K335" s="1"/>
    </row>
    <row r="336" spans="1:11" ht="15.6">
      <c r="A336" s="1"/>
      <c r="B336" s="18"/>
      <c r="C336" s="46"/>
      <c r="D336" s="21"/>
      <c r="E336" s="21"/>
      <c r="F336" s="21"/>
      <c r="G336" s="21"/>
      <c r="H336" s="22" t="str">
        <f t="shared" si="20"/>
        <v/>
      </c>
      <c r="I336" s="23"/>
      <c r="J336" s="1"/>
      <c r="K336" s="1"/>
    </row>
    <row r="337" spans="1:11" ht="15.6">
      <c r="A337" s="1"/>
      <c r="B337" s="18"/>
      <c r="C337" s="16"/>
      <c r="D337" s="21"/>
      <c r="E337" s="21"/>
      <c r="F337" s="21"/>
      <c r="G337" s="21"/>
      <c r="H337" s="22" t="str">
        <f t="shared" si="20"/>
        <v/>
      </c>
      <c r="I337" s="23"/>
      <c r="J337" s="1"/>
      <c r="K337" s="1"/>
    </row>
    <row r="338" spans="1:11" ht="15.6">
      <c r="A338" s="1"/>
      <c r="B338" s="18"/>
      <c r="C338" s="16"/>
      <c r="D338" s="21"/>
      <c r="E338" s="21"/>
      <c r="F338" s="21"/>
      <c r="G338" s="21"/>
      <c r="H338" s="22" t="str">
        <f t="shared" si="20"/>
        <v/>
      </c>
      <c r="I338" s="23"/>
      <c r="J338" s="1"/>
      <c r="K338" s="1"/>
    </row>
    <row r="339" spans="1:11" ht="15.6">
      <c r="A339" s="1"/>
      <c r="B339" s="25"/>
      <c r="C339" s="26"/>
      <c r="D339" s="26"/>
      <c r="E339" s="27"/>
      <c r="F339" s="348" t="s">
        <v>68</v>
      </c>
      <c r="G339" s="325"/>
      <c r="H339" s="28">
        <f>IF(SUM(H330:H338)=0,"",SUM(H330:H338))</f>
        <v>24</v>
      </c>
      <c r="I339" s="29" t="str">
        <f>IF(I329="1%steel","cft",IF(I329="1.5%steel","cft",IF(I329="2%steel","cft",I329)))</f>
        <v>No</v>
      </c>
      <c r="J339" s="1"/>
      <c r="K339" s="1"/>
    </row>
    <row r="340" spans="1:11" ht="15.6">
      <c r="A340" s="1"/>
      <c r="B340" s="1"/>
      <c r="C340" s="1"/>
      <c r="D340" s="1"/>
      <c r="E340" s="1"/>
      <c r="F340" s="349" t="s">
        <v>69</v>
      </c>
      <c r="G340" s="350"/>
      <c r="H340" s="30">
        <v>0</v>
      </c>
      <c r="I340" s="31" t="str">
        <f>I339</f>
        <v>No</v>
      </c>
      <c r="J340" s="1"/>
      <c r="K340" s="1"/>
    </row>
    <row r="341" spans="1:11" ht="15.6">
      <c r="A341" s="1"/>
      <c r="B341" s="1"/>
      <c r="C341" s="1"/>
      <c r="D341" s="1"/>
      <c r="E341" s="1"/>
      <c r="F341" s="348" t="s">
        <v>70</v>
      </c>
      <c r="G341" s="325"/>
      <c r="H341" s="28">
        <f>H340+H339</f>
        <v>24</v>
      </c>
      <c r="I341" s="29" t="str">
        <f>I339</f>
        <v>No</v>
      </c>
      <c r="J341" s="1"/>
      <c r="K341" s="1"/>
    </row>
    <row r="342" spans="1:11" ht="15.6">
      <c r="A342" s="1"/>
      <c r="B342" s="1"/>
      <c r="C342" s="1"/>
      <c r="D342" s="1"/>
      <c r="E342" s="1"/>
      <c r="F342" s="1"/>
      <c r="G342" s="1"/>
      <c r="H342" s="1"/>
      <c r="I342" s="1"/>
      <c r="J342" s="1"/>
      <c r="K342" s="1"/>
    </row>
    <row r="343" spans="1:11" ht="15.6">
      <c r="A343" s="1"/>
      <c r="B343" s="1"/>
      <c r="C343" s="1"/>
      <c r="D343" s="1"/>
      <c r="E343" s="1"/>
      <c r="F343" s="1"/>
      <c r="G343" s="1"/>
      <c r="H343" s="1"/>
      <c r="I343" s="1"/>
      <c r="J343" s="1"/>
      <c r="K343" s="1"/>
    </row>
    <row r="344" spans="1:11" ht="21.75" customHeight="1">
      <c r="A344" s="1"/>
      <c r="B344" s="7" t="s">
        <v>122</v>
      </c>
      <c r="C344" s="43" t="s">
        <v>156</v>
      </c>
      <c r="D344" s="9"/>
      <c r="E344" s="9"/>
      <c r="F344" s="9"/>
      <c r="G344" s="10"/>
      <c r="H344" s="9"/>
      <c r="I344" s="11" t="s">
        <v>41</v>
      </c>
      <c r="J344" s="12" t="s">
        <v>159</v>
      </c>
      <c r="K344" s="6">
        <v>1</v>
      </c>
    </row>
    <row r="345" spans="1:11" ht="93.6">
      <c r="A345" s="1"/>
      <c r="B345" s="13">
        <f>B330+1</f>
        <v>12</v>
      </c>
      <c r="C345" s="14" t="str">
        <f>'04-B.O.Q Electrical WORK'!D31</f>
        <v>PVC Bulb Holder
Providing, supplying, and installation of high-quality PVC type energy saver bulb holder (batten type), suitable for LED/energy saver lamps, complete with brass contacts, heat-resistant body, and all necessary fixing accessories, wiring connections, and fittings, conforming to relevant IEC standards, complete in all respects as per specifications and as directed by the Engineer.</v>
      </c>
      <c r="D345" s="15"/>
      <c r="E345" s="15"/>
      <c r="F345" s="16"/>
      <c r="G345" s="15"/>
      <c r="H345" s="17" t="str">
        <f t="shared" ref="H345:H354" si="21">IF(PRODUCT(D345,E345,F345,G345,I345)=0,"",PRODUCT(D345,E345,F345,G345,I345))</f>
        <v/>
      </c>
      <c r="I345" s="18"/>
      <c r="J345" s="12" t="s">
        <v>49</v>
      </c>
      <c r="K345" s="6">
        <v>1</v>
      </c>
    </row>
    <row r="346" spans="1:11" ht="15.6">
      <c r="A346" s="1"/>
      <c r="B346" s="19"/>
      <c r="C346" s="20"/>
      <c r="D346" s="21"/>
      <c r="E346" s="21"/>
      <c r="F346" s="21"/>
      <c r="G346" s="21"/>
      <c r="H346" s="22" t="str">
        <f t="shared" si="21"/>
        <v/>
      </c>
      <c r="I346" s="23"/>
      <c r="J346" s="12" t="s">
        <v>50</v>
      </c>
      <c r="K346" s="6">
        <v>1</v>
      </c>
    </row>
    <row r="347" spans="1:11" ht="15.6">
      <c r="A347" s="1"/>
      <c r="B347" s="18"/>
      <c r="C347" s="24" t="s">
        <v>180</v>
      </c>
      <c r="D347" s="21">
        <v>30</v>
      </c>
      <c r="E347" s="21"/>
      <c r="F347" s="21"/>
      <c r="G347" s="21"/>
      <c r="H347" s="22">
        <f t="shared" si="21"/>
        <v>30</v>
      </c>
      <c r="I347" s="23"/>
      <c r="J347" s="12" t="s">
        <v>51</v>
      </c>
      <c r="K347" s="6">
        <v>1</v>
      </c>
    </row>
    <row r="348" spans="1:11" ht="15.6">
      <c r="A348" s="1"/>
      <c r="B348" s="18"/>
      <c r="C348" s="24"/>
      <c r="D348" s="21"/>
      <c r="E348" s="21"/>
      <c r="F348" s="21"/>
      <c r="G348" s="21"/>
      <c r="H348" s="22" t="str">
        <f t="shared" si="21"/>
        <v/>
      </c>
      <c r="I348" s="23"/>
      <c r="J348" s="12" t="s">
        <v>53</v>
      </c>
      <c r="K348" s="6">
        <v>1</v>
      </c>
    </row>
    <row r="349" spans="1:11" ht="15.6">
      <c r="A349" s="1"/>
      <c r="B349" s="18"/>
      <c r="C349" s="24"/>
      <c r="D349" s="21"/>
      <c r="E349" s="21"/>
      <c r="F349" s="21"/>
      <c r="G349" s="21"/>
      <c r="H349" s="22" t="str">
        <f t="shared" si="21"/>
        <v/>
      </c>
      <c r="I349" s="23"/>
      <c r="J349" s="12" t="s">
        <v>55</v>
      </c>
      <c r="K349" s="6">
        <v>1</v>
      </c>
    </row>
    <row r="350" spans="1:11" ht="15.6">
      <c r="A350" s="1"/>
      <c r="B350" s="18"/>
      <c r="C350" s="46"/>
      <c r="D350" s="21"/>
      <c r="E350" s="21"/>
      <c r="F350" s="21"/>
      <c r="G350" s="21"/>
      <c r="H350" s="22" t="str">
        <f t="shared" si="21"/>
        <v/>
      </c>
      <c r="I350" s="23"/>
      <c r="J350" s="12" t="s">
        <v>57</v>
      </c>
      <c r="K350" s="6">
        <v>1</v>
      </c>
    </row>
    <row r="351" spans="1:11" ht="15.6">
      <c r="A351" s="1"/>
      <c r="B351" s="18"/>
      <c r="C351" s="46"/>
      <c r="D351" s="21"/>
      <c r="E351" s="21"/>
      <c r="F351" s="21"/>
      <c r="G351" s="21"/>
      <c r="H351" s="22" t="str">
        <f t="shared" si="21"/>
        <v/>
      </c>
      <c r="I351" s="23"/>
      <c r="J351" s="1"/>
      <c r="K351" s="1"/>
    </row>
    <row r="352" spans="1:11" ht="15.6">
      <c r="A352" s="1"/>
      <c r="B352" s="18"/>
      <c r="C352" s="46"/>
      <c r="D352" s="21"/>
      <c r="E352" s="21"/>
      <c r="F352" s="21"/>
      <c r="G352" s="21"/>
      <c r="H352" s="22" t="str">
        <f t="shared" si="21"/>
        <v/>
      </c>
      <c r="I352" s="23"/>
      <c r="J352" s="1"/>
      <c r="K352" s="1"/>
    </row>
    <row r="353" spans="1:11" ht="15.6">
      <c r="A353" s="1"/>
      <c r="B353" s="18"/>
      <c r="C353" s="16"/>
      <c r="D353" s="21"/>
      <c r="E353" s="21"/>
      <c r="F353" s="21"/>
      <c r="G353" s="21"/>
      <c r="H353" s="22" t="str">
        <f t="shared" si="21"/>
        <v/>
      </c>
      <c r="I353" s="23"/>
      <c r="J353" s="1"/>
      <c r="K353" s="1"/>
    </row>
    <row r="354" spans="1:11" ht="15.6">
      <c r="A354" s="1"/>
      <c r="B354" s="18"/>
      <c r="C354" s="16"/>
      <c r="D354" s="21"/>
      <c r="E354" s="21"/>
      <c r="F354" s="21"/>
      <c r="G354" s="21"/>
      <c r="H354" s="22" t="str">
        <f t="shared" si="21"/>
        <v/>
      </c>
      <c r="I354" s="23"/>
      <c r="J354" s="1"/>
      <c r="K354" s="1"/>
    </row>
    <row r="355" spans="1:11" ht="15.6">
      <c r="A355" s="1"/>
      <c r="B355" s="25"/>
      <c r="C355" s="26"/>
      <c r="D355" s="26"/>
      <c r="E355" s="27"/>
      <c r="F355" s="348" t="s">
        <v>68</v>
      </c>
      <c r="G355" s="325"/>
      <c r="H355" s="28">
        <f>IF(SUM(H345:H354)=0,"",SUM(H345:H354))</f>
        <v>30</v>
      </c>
      <c r="I355" s="29" t="str">
        <f>IF(I344="1%steel","cft",IF(I344="1.5%steel","cft",IF(I344="2%steel","cft",I344)))</f>
        <v>No</v>
      </c>
      <c r="J355" s="1"/>
      <c r="K355" s="1"/>
    </row>
    <row r="356" spans="1:11" ht="15.6">
      <c r="A356" s="1"/>
      <c r="B356" s="1"/>
      <c r="C356" s="1"/>
      <c r="D356" s="1"/>
      <c r="E356" s="1"/>
      <c r="F356" s="349" t="s">
        <v>69</v>
      </c>
      <c r="G356" s="350"/>
      <c r="H356" s="30">
        <v>0</v>
      </c>
      <c r="I356" s="31" t="str">
        <f>I355</f>
        <v>No</v>
      </c>
      <c r="J356" s="1"/>
      <c r="K356" s="1"/>
    </row>
    <row r="357" spans="1:11" ht="15.6">
      <c r="A357" s="1"/>
      <c r="B357" s="1"/>
      <c r="C357" s="1"/>
      <c r="D357" s="1"/>
      <c r="E357" s="1"/>
      <c r="F357" s="348" t="s">
        <v>70</v>
      </c>
      <c r="G357" s="325"/>
      <c r="H357" s="28">
        <f>H356+H355</f>
        <v>30</v>
      </c>
      <c r="I357" s="29" t="str">
        <f>I355</f>
        <v>No</v>
      </c>
      <c r="J357" s="1"/>
      <c r="K357" s="1"/>
    </row>
    <row r="358" spans="1:11" ht="15.6">
      <c r="A358" s="1"/>
      <c r="B358" s="1"/>
      <c r="C358" s="1"/>
      <c r="D358" s="1"/>
      <c r="E358" s="1"/>
      <c r="F358" s="1"/>
      <c r="G358" s="1"/>
      <c r="H358" s="1"/>
      <c r="I358" s="1"/>
      <c r="J358" s="1"/>
      <c r="K358" s="1"/>
    </row>
    <row r="359" spans="1:11" ht="15.6">
      <c r="A359" s="1"/>
      <c r="B359" s="1"/>
      <c r="C359" s="1"/>
      <c r="D359" s="1"/>
      <c r="E359" s="1"/>
      <c r="F359" s="1"/>
      <c r="G359" s="1"/>
      <c r="H359" s="1"/>
      <c r="I359" s="1"/>
      <c r="J359" s="1"/>
      <c r="K359" s="1"/>
    </row>
    <row r="360" spans="1:11" ht="21.75" customHeight="1">
      <c r="A360" s="1"/>
      <c r="B360" s="7" t="s">
        <v>122</v>
      </c>
      <c r="C360" s="43" t="s">
        <v>156</v>
      </c>
      <c r="D360" s="9"/>
      <c r="E360" s="9"/>
      <c r="F360" s="9"/>
      <c r="G360" s="10"/>
      <c r="H360" s="9"/>
      <c r="I360" s="11" t="s">
        <v>41</v>
      </c>
      <c r="J360" s="12" t="s">
        <v>159</v>
      </c>
      <c r="K360" s="6">
        <v>1</v>
      </c>
    </row>
    <row r="361" spans="1:11" ht="140.4">
      <c r="A361" s="1"/>
      <c r="B361" s="13">
        <f>B345+1</f>
        <v>13</v>
      </c>
      <c r="C361" s="14" t="str">
        <f>'04-B.O.Q Electrical WORK'!D32</f>
        <v>LED Bulb (18W)
Providing, supplying, and installation of 18W LED bulb of approved make, suitable for 220V supply, having cool daylight color temperature of 6500K, complete with standard base holder compatibility. The bulb shall be energy-efficient, with low heat emission, instant-on operation without flickering or warm-up time, and an average lifespan of not less than 25,000 hours. The product shall be eco-friendly and suitable for continuous use, complete with all necessary fittings and connections, as per specifications and as directed by the Engineer</v>
      </c>
      <c r="D361" s="15"/>
      <c r="E361" s="15"/>
      <c r="F361" s="16"/>
      <c r="G361" s="15"/>
      <c r="H361" s="17" t="str">
        <f t="shared" ref="H361:H371" si="22">IF(PRODUCT(D361,E361,F361,G361,I361)=0,"",PRODUCT(D361,E361,F361,G361,I361))</f>
        <v/>
      </c>
      <c r="I361" s="18"/>
      <c r="J361" s="12" t="s">
        <v>49</v>
      </c>
      <c r="K361" s="6">
        <v>1</v>
      </c>
    </row>
    <row r="362" spans="1:11" ht="15.6">
      <c r="A362" s="1"/>
      <c r="B362" s="19"/>
      <c r="C362" s="20"/>
      <c r="D362" s="21"/>
      <c r="E362" s="21"/>
      <c r="F362" s="21"/>
      <c r="G362" s="21"/>
      <c r="H362" s="22" t="str">
        <f t="shared" si="22"/>
        <v/>
      </c>
      <c r="I362" s="23"/>
      <c r="J362" s="12" t="s">
        <v>50</v>
      </c>
      <c r="K362" s="6">
        <v>1</v>
      </c>
    </row>
    <row r="363" spans="1:11" ht="15.6">
      <c r="A363" s="1"/>
      <c r="B363" s="18"/>
      <c r="C363" s="24" t="s">
        <v>180</v>
      </c>
      <c r="D363" s="21">
        <v>30</v>
      </c>
      <c r="E363" s="21"/>
      <c r="F363" s="21"/>
      <c r="G363" s="21"/>
      <c r="H363" s="22">
        <f t="shared" si="22"/>
        <v>30</v>
      </c>
      <c r="I363" s="23"/>
      <c r="J363" s="12" t="s">
        <v>51</v>
      </c>
      <c r="K363" s="6">
        <v>1</v>
      </c>
    </row>
    <row r="364" spans="1:11" ht="15.6">
      <c r="A364" s="1"/>
      <c r="B364" s="18"/>
      <c r="C364" s="24"/>
      <c r="D364" s="21"/>
      <c r="E364" s="21"/>
      <c r="F364" s="21"/>
      <c r="G364" s="21"/>
      <c r="H364" s="22" t="str">
        <f t="shared" si="22"/>
        <v/>
      </c>
      <c r="I364" s="23"/>
      <c r="J364" s="12" t="s">
        <v>53</v>
      </c>
      <c r="K364" s="6">
        <v>1</v>
      </c>
    </row>
    <row r="365" spans="1:11" ht="15.6">
      <c r="A365" s="1"/>
      <c r="B365" s="18"/>
      <c r="C365" s="24"/>
      <c r="D365" s="21"/>
      <c r="E365" s="21"/>
      <c r="F365" s="21"/>
      <c r="G365" s="21"/>
      <c r="H365" s="22" t="str">
        <f t="shared" si="22"/>
        <v/>
      </c>
      <c r="I365" s="23"/>
      <c r="J365" s="12" t="s">
        <v>55</v>
      </c>
      <c r="K365" s="6">
        <v>1</v>
      </c>
    </row>
    <row r="366" spans="1:11" ht="15.6">
      <c r="A366" s="1"/>
      <c r="B366" s="18"/>
      <c r="C366" s="46"/>
      <c r="D366" s="21"/>
      <c r="E366" s="21"/>
      <c r="F366" s="21"/>
      <c r="G366" s="21"/>
      <c r="H366" s="22" t="str">
        <f t="shared" si="22"/>
        <v/>
      </c>
      <c r="I366" s="23"/>
      <c r="J366" s="12" t="s">
        <v>57</v>
      </c>
      <c r="K366" s="6">
        <v>1</v>
      </c>
    </row>
    <row r="367" spans="1:11" ht="15.6">
      <c r="A367" s="1"/>
      <c r="B367" s="18"/>
      <c r="C367" s="46"/>
      <c r="D367" s="21"/>
      <c r="E367" s="21"/>
      <c r="F367" s="21"/>
      <c r="G367" s="21"/>
      <c r="H367" s="22" t="str">
        <f t="shared" si="22"/>
        <v/>
      </c>
      <c r="I367" s="23"/>
      <c r="J367" s="1"/>
      <c r="K367" s="1"/>
    </row>
    <row r="368" spans="1:11" ht="15.6">
      <c r="A368" s="1"/>
      <c r="B368" s="18"/>
      <c r="C368" s="46"/>
      <c r="D368" s="21"/>
      <c r="E368" s="21"/>
      <c r="F368" s="21"/>
      <c r="G368" s="21"/>
      <c r="H368" s="22" t="str">
        <f t="shared" si="22"/>
        <v/>
      </c>
      <c r="I368" s="23"/>
      <c r="J368" s="1"/>
      <c r="K368" s="1"/>
    </row>
    <row r="369" spans="1:11" ht="15.6">
      <c r="A369" s="1"/>
      <c r="B369" s="18"/>
      <c r="C369" s="46"/>
      <c r="D369" s="21"/>
      <c r="E369" s="21"/>
      <c r="F369" s="21"/>
      <c r="G369" s="21"/>
      <c r="H369" s="22" t="str">
        <f t="shared" si="22"/>
        <v/>
      </c>
      <c r="I369" s="23"/>
      <c r="J369" s="1"/>
      <c r="K369" s="1"/>
    </row>
    <row r="370" spans="1:11" ht="15.6">
      <c r="A370" s="1"/>
      <c r="B370" s="18"/>
      <c r="C370" s="16"/>
      <c r="D370" s="21"/>
      <c r="E370" s="21"/>
      <c r="F370" s="21"/>
      <c r="G370" s="21"/>
      <c r="H370" s="22" t="str">
        <f t="shared" si="22"/>
        <v/>
      </c>
      <c r="I370" s="23"/>
      <c r="J370" s="1"/>
      <c r="K370" s="1"/>
    </row>
    <row r="371" spans="1:11" ht="15.6">
      <c r="A371" s="1"/>
      <c r="B371" s="18"/>
      <c r="C371" s="16"/>
      <c r="D371" s="21"/>
      <c r="E371" s="21"/>
      <c r="F371" s="21"/>
      <c r="G371" s="21"/>
      <c r="H371" s="22" t="str">
        <f t="shared" si="22"/>
        <v/>
      </c>
      <c r="I371" s="23"/>
      <c r="J371" s="1"/>
      <c r="K371" s="1"/>
    </row>
    <row r="372" spans="1:11" ht="15.6">
      <c r="A372" s="1"/>
      <c r="B372" s="25"/>
      <c r="C372" s="26"/>
      <c r="D372" s="26"/>
      <c r="E372" s="27"/>
      <c r="F372" s="348" t="s">
        <v>68</v>
      </c>
      <c r="G372" s="325"/>
      <c r="H372" s="28">
        <f>IF(SUM(H361:H371)=0,"",SUM(H361:H371))</f>
        <v>30</v>
      </c>
      <c r="I372" s="29" t="str">
        <f>IF(I360="1%steel","cft",IF(I360="1.5%steel","cft",IF(I360="2%steel","cft",I360)))</f>
        <v>No</v>
      </c>
      <c r="J372" s="1"/>
      <c r="K372" s="1"/>
    </row>
    <row r="373" spans="1:11" ht="15.6">
      <c r="A373" s="1"/>
      <c r="B373" s="1"/>
      <c r="C373" s="1"/>
      <c r="D373" s="1"/>
      <c r="E373" s="1"/>
      <c r="F373" s="349" t="s">
        <v>69</v>
      </c>
      <c r="G373" s="350"/>
      <c r="H373" s="30">
        <v>0</v>
      </c>
      <c r="I373" s="31" t="str">
        <f>I372</f>
        <v>No</v>
      </c>
      <c r="J373" s="1"/>
      <c r="K373" s="1"/>
    </row>
    <row r="374" spans="1:11" ht="15.6">
      <c r="A374" s="1"/>
      <c r="B374" s="1"/>
      <c r="C374" s="1"/>
      <c r="D374" s="1"/>
      <c r="E374" s="1"/>
      <c r="F374" s="348" t="s">
        <v>70</v>
      </c>
      <c r="G374" s="325"/>
      <c r="H374" s="28">
        <f>H373+H372</f>
        <v>30</v>
      </c>
      <c r="I374" s="29" t="str">
        <f>I372</f>
        <v>No</v>
      </c>
      <c r="J374" s="1"/>
      <c r="K374" s="1"/>
    </row>
    <row r="375" spans="1:11" ht="15.6">
      <c r="A375" s="1"/>
      <c r="B375" s="1"/>
      <c r="C375" s="1"/>
      <c r="D375" s="1"/>
      <c r="E375" s="1"/>
      <c r="F375" s="1"/>
      <c r="G375" s="1"/>
      <c r="H375" s="1"/>
      <c r="I375" s="1"/>
      <c r="J375" s="1"/>
      <c r="K375" s="1"/>
    </row>
    <row r="376" spans="1:11" ht="15.6">
      <c r="A376" s="1"/>
      <c r="B376" s="1"/>
      <c r="C376" s="1"/>
      <c r="D376" s="1"/>
      <c r="E376" s="1"/>
      <c r="F376" s="1"/>
      <c r="G376" s="1"/>
      <c r="H376" s="1"/>
      <c r="I376" s="1"/>
      <c r="J376" s="1"/>
      <c r="K376" s="1"/>
    </row>
    <row r="377" spans="1:11" ht="21.75" customHeight="1">
      <c r="A377" s="1"/>
      <c r="B377" s="7" t="s">
        <v>122</v>
      </c>
      <c r="C377" s="43" t="s">
        <v>156</v>
      </c>
      <c r="D377" s="9"/>
      <c r="E377" s="9"/>
      <c r="F377" s="9"/>
      <c r="G377" s="10"/>
      <c r="H377" s="9"/>
      <c r="I377" s="11" t="s">
        <v>41</v>
      </c>
      <c r="J377" s="12" t="s">
        <v>159</v>
      </c>
      <c r="K377" s="6">
        <v>1</v>
      </c>
    </row>
    <row r="378" spans="1:11" ht="140.4">
      <c r="A378" s="1"/>
      <c r="B378" s="13">
        <f>B361+1</f>
        <v>14</v>
      </c>
      <c r="C378" s="14" t="str">
        <f>'04-B.O.Q Electrical WORK'!D33</f>
        <v>Wiring Connectors (2-way, 5A)
Providing, supplying, and installation of 2-way, 5-amp electrical wiring connectors (PVC insulated type), suitable for low-voltage domestic wiring applications, complete with high-conductivity brass/copper terminals, secure screw or push-fit mechanism, and durable heat-resistant insulating body. The connectors shall be capable of safely joining two conductors, ensuring reliable electrical continuity and insulation, conforming to relevant IEC standards. Complete with all necessary accessories and connections, as per specifications and as directed by the Engineer.</v>
      </c>
      <c r="D378" s="15"/>
      <c r="E378" s="15"/>
      <c r="F378" s="16"/>
      <c r="G378" s="15"/>
      <c r="H378" s="17" t="str">
        <f t="shared" ref="H378:H387" si="23">IF(PRODUCT(D378,E378,F378,G378,I378)=0,"",PRODUCT(D378,E378,F378,G378,I378))</f>
        <v/>
      </c>
      <c r="I378" s="18"/>
      <c r="J378" s="12" t="s">
        <v>49</v>
      </c>
      <c r="K378" s="6">
        <v>1</v>
      </c>
    </row>
    <row r="379" spans="1:11" ht="15.6">
      <c r="A379" s="1"/>
      <c r="B379" s="19"/>
      <c r="C379" s="20"/>
      <c r="D379" s="21"/>
      <c r="E379" s="21"/>
      <c r="F379" s="21"/>
      <c r="G379" s="21"/>
      <c r="H379" s="22" t="str">
        <f t="shared" si="23"/>
        <v/>
      </c>
      <c r="I379" s="23"/>
      <c r="J379" s="12" t="s">
        <v>50</v>
      </c>
      <c r="K379" s="6">
        <v>1</v>
      </c>
    </row>
    <row r="380" spans="1:11" ht="15.6">
      <c r="A380" s="1"/>
      <c r="B380" s="18"/>
      <c r="C380" s="24" t="s">
        <v>182</v>
      </c>
      <c r="D380" s="21">
        <f>D363+D332+D318</f>
        <v>78</v>
      </c>
      <c r="E380" s="21"/>
      <c r="F380" s="21"/>
      <c r="G380" s="21"/>
      <c r="H380" s="22">
        <f t="shared" si="23"/>
        <v>78</v>
      </c>
      <c r="I380" s="23"/>
      <c r="J380" s="12" t="s">
        <v>51</v>
      </c>
      <c r="K380" s="6">
        <v>1</v>
      </c>
    </row>
    <row r="381" spans="1:11" ht="15.6">
      <c r="A381" s="1"/>
      <c r="B381" s="18"/>
      <c r="C381" s="24"/>
      <c r="D381" s="21"/>
      <c r="E381" s="21"/>
      <c r="F381" s="21"/>
      <c r="G381" s="21"/>
      <c r="H381" s="22" t="str">
        <f t="shared" si="23"/>
        <v/>
      </c>
      <c r="I381" s="23"/>
      <c r="J381" s="12" t="s">
        <v>53</v>
      </c>
      <c r="K381" s="6">
        <v>1</v>
      </c>
    </row>
    <row r="382" spans="1:11" ht="15.6">
      <c r="A382" s="1"/>
      <c r="B382" s="18"/>
      <c r="C382" s="24"/>
      <c r="D382" s="21"/>
      <c r="E382" s="21"/>
      <c r="F382" s="21"/>
      <c r="G382" s="21"/>
      <c r="H382" s="22" t="str">
        <f t="shared" si="23"/>
        <v/>
      </c>
      <c r="I382" s="23"/>
      <c r="J382" s="12" t="s">
        <v>55</v>
      </c>
      <c r="K382" s="6">
        <v>1</v>
      </c>
    </row>
    <row r="383" spans="1:11" ht="15.6">
      <c r="A383" s="1"/>
      <c r="B383" s="18"/>
      <c r="C383" s="46"/>
      <c r="D383" s="21"/>
      <c r="E383" s="21"/>
      <c r="F383" s="21"/>
      <c r="G383" s="21"/>
      <c r="H383" s="22" t="str">
        <f t="shared" si="23"/>
        <v/>
      </c>
      <c r="I383" s="23"/>
      <c r="J383" s="12" t="s">
        <v>57</v>
      </c>
      <c r="K383" s="6">
        <v>1</v>
      </c>
    </row>
    <row r="384" spans="1:11" ht="15.6">
      <c r="A384" s="1"/>
      <c r="B384" s="18"/>
      <c r="C384" s="46"/>
      <c r="D384" s="21"/>
      <c r="E384" s="21"/>
      <c r="F384" s="21"/>
      <c r="G384" s="21"/>
      <c r="H384" s="22" t="str">
        <f t="shared" si="23"/>
        <v/>
      </c>
      <c r="I384" s="23"/>
      <c r="J384" s="1"/>
      <c r="K384" s="1"/>
    </row>
    <row r="385" spans="1:11" ht="15.6">
      <c r="A385" s="1"/>
      <c r="B385" s="18"/>
      <c r="C385" s="46"/>
      <c r="D385" s="21"/>
      <c r="E385" s="21"/>
      <c r="F385" s="21"/>
      <c r="G385" s="21"/>
      <c r="H385" s="22" t="str">
        <f t="shared" si="23"/>
        <v/>
      </c>
      <c r="I385" s="23"/>
      <c r="J385" s="1"/>
      <c r="K385" s="1"/>
    </row>
    <row r="386" spans="1:11" ht="15.6">
      <c r="A386" s="1"/>
      <c r="B386" s="18"/>
      <c r="C386" s="16"/>
      <c r="D386" s="21"/>
      <c r="E386" s="21"/>
      <c r="F386" s="21"/>
      <c r="G386" s="21"/>
      <c r="H386" s="22" t="str">
        <f t="shared" si="23"/>
        <v/>
      </c>
      <c r="I386" s="23"/>
      <c r="J386" s="1"/>
      <c r="K386" s="1"/>
    </row>
    <row r="387" spans="1:11" ht="15.6">
      <c r="A387" s="1"/>
      <c r="B387" s="18"/>
      <c r="C387" s="16"/>
      <c r="D387" s="21"/>
      <c r="E387" s="21"/>
      <c r="F387" s="21"/>
      <c r="G387" s="21"/>
      <c r="H387" s="22" t="str">
        <f t="shared" si="23"/>
        <v/>
      </c>
      <c r="I387" s="23"/>
      <c r="J387" s="1"/>
      <c r="K387" s="1"/>
    </row>
    <row r="388" spans="1:11" ht="15.6">
      <c r="A388" s="1"/>
      <c r="B388" s="25"/>
      <c r="C388" s="26"/>
      <c r="D388" s="26"/>
      <c r="E388" s="27"/>
      <c r="F388" s="348" t="s">
        <v>68</v>
      </c>
      <c r="G388" s="325"/>
      <c r="H388" s="28">
        <f>IF(SUM(H378:H387)=0,"",SUM(H378:H387))</f>
        <v>78</v>
      </c>
      <c r="I388" s="29" t="str">
        <f>IF(I377="1%steel","cft",IF(I377="1.5%steel","cft",IF(I377="2%steel","cft",I377)))</f>
        <v>No</v>
      </c>
      <c r="J388" s="1"/>
      <c r="K388" s="1"/>
    </row>
    <row r="389" spans="1:11" ht="15.6">
      <c r="A389" s="1"/>
      <c r="B389" s="1"/>
      <c r="C389" s="1"/>
      <c r="D389" s="1"/>
      <c r="E389" s="1"/>
      <c r="F389" s="349" t="s">
        <v>69</v>
      </c>
      <c r="G389" s="350"/>
      <c r="H389" s="30">
        <v>0</v>
      </c>
      <c r="I389" s="31" t="str">
        <f>I388</f>
        <v>No</v>
      </c>
      <c r="J389" s="1"/>
      <c r="K389" s="1"/>
    </row>
    <row r="390" spans="1:11" ht="15.6">
      <c r="A390" s="1"/>
      <c r="B390" s="1"/>
      <c r="C390" s="1"/>
      <c r="D390" s="1"/>
      <c r="E390" s="1"/>
      <c r="F390" s="348" t="s">
        <v>70</v>
      </c>
      <c r="G390" s="325"/>
      <c r="H390" s="28">
        <f>H389+H388</f>
        <v>78</v>
      </c>
      <c r="I390" s="29" t="str">
        <f>I388</f>
        <v>No</v>
      </c>
      <c r="J390" s="1"/>
      <c r="K390" s="1"/>
    </row>
    <row r="391" spans="1:11" ht="15.6">
      <c r="A391" s="1"/>
      <c r="B391" s="1"/>
      <c r="C391" s="1"/>
      <c r="D391" s="1"/>
      <c r="E391" s="1"/>
      <c r="F391" s="1"/>
      <c r="G391" s="1"/>
      <c r="H391" s="1"/>
      <c r="I391" s="1"/>
      <c r="J391" s="1"/>
      <c r="K391" s="1"/>
    </row>
  </sheetData>
  <mergeCells count="74">
    <mergeCell ref="F374:G374"/>
    <mergeCell ref="F388:G388"/>
    <mergeCell ref="F389:G389"/>
    <mergeCell ref="F390:G390"/>
    <mergeCell ref="F355:G355"/>
    <mergeCell ref="F356:G356"/>
    <mergeCell ref="F357:G357"/>
    <mergeCell ref="F372:G372"/>
    <mergeCell ref="F373:G373"/>
    <mergeCell ref="F325:G325"/>
    <mergeCell ref="F326:G326"/>
    <mergeCell ref="F339:G339"/>
    <mergeCell ref="F340:G340"/>
    <mergeCell ref="F341:G341"/>
    <mergeCell ref="F296:G296"/>
    <mergeCell ref="F310:G310"/>
    <mergeCell ref="F311:G311"/>
    <mergeCell ref="F312:G312"/>
    <mergeCell ref="F324:G324"/>
    <mergeCell ref="F278:G278"/>
    <mergeCell ref="F279:G279"/>
    <mergeCell ref="F280:G280"/>
    <mergeCell ref="F294:G294"/>
    <mergeCell ref="F295:G295"/>
    <mergeCell ref="F247:G247"/>
    <mergeCell ref="F248:G248"/>
    <mergeCell ref="F261:G261"/>
    <mergeCell ref="F262:G262"/>
    <mergeCell ref="F263:G263"/>
    <mergeCell ref="F215:G215"/>
    <mergeCell ref="F230:G230"/>
    <mergeCell ref="F231:G231"/>
    <mergeCell ref="F232:G232"/>
    <mergeCell ref="F246:G246"/>
    <mergeCell ref="F197:G197"/>
    <mergeCell ref="F198:G198"/>
    <mergeCell ref="F199:G199"/>
    <mergeCell ref="F213:G213"/>
    <mergeCell ref="F214:G214"/>
    <mergeCell ref="F167:G167"/>
    <mergeCell ref="F168:G168"/>
    <mergeCell ref="F181:G181"/>
    <mergeCell ref="F182:G182"/>
    <mergeCell ref="F183:G183"/>
    <mergeCell ref="F135:G135"/>
    <mergeCell ref="F150:G150"/>
    <mergeCell ref="F151:G151"/>
    <mergeCell ref="F152:G152"/>
    <mergeCell ref="F166:G166"/>
    <mergeCell ref="F116:G116"/>
    <mergeCell ref="F117:G117"/>
    <mergeCell ref="F118:G118"/>
    <mergeCell ref="F133:G133"/>
    <mergeCell ref="F134:G134"/>
    <mergeCell ref="F85:G85"/>
    <mergeCell ref="F86:G86"/>
    <mergeCell ref="F100:G100"/>
    <mergeCell ref="F101:G101"/>
    <mergeCell ref="F102:G102"/>
    <mergeCell ref="F52:G52"/>
    <mergeCell ref="F67:G67"/>
    <mergeCell ref="F68:G68"/>
    <mergeCell ref="F69:G69"/>
    <mergeCell ref="F84:G84"/>
    <mergeCell ref="F33:G33"/>
    <mergeCell ref="F34:G34"/>
    <mergeCell ref="F35:G35"/>
    <mergeCell ref="F50:G50"/>
    <mergeCell ref="F51:G51"/>
    <mergeCell ref="B2:C2"/>
    <mergeCell ref="D2:I2"/>
    <mergeCell ref="F17:G17"/>
    <mergeCell ref="F18:G18"/>
    <mergeCell ref="F19:G19"/>
  </mergeCells>
  <dataValidations count="1">
    <dataValidation type="list" allowBlank="1" sqref="I4 I22 I38 I55 I72 I89 I105 I121 I138 I155 I171 I186 I202 I218 I235 I251 I266 I283 I299 I315 I329 I344 I360 I377" xr:uid="{00000000-0002-0000-0500-000000000000}">
      <formula1>"cft,ft,Job,Kg,sft,No,m"</formula1>
    </dataValidation>
  </dataValidation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FF"/>
  </sheetPr>
  <dimension ref="A1:I45"/>
  <sheetViews>
    <sheetView showGridLines="0" topLeftCell="A51" zoomScale="80" zoomScaleNormal="80" workbookViewId="0">
      <selection activeCell="I14" sqref="I1:L1048576"/>
    </sheetView>
  </sheetViews>
  <sheetFormatPr defaultColWidth="12.6640625" defaultRowHeight="15" customHeight="1"/>
  <cols>
    <col min="1" max="1" width="3" customWidth="1"/>
    <col min="2" max="2" width="4.88671875" style="139" customWidth="1"/>
    <col min="3" max="3" width="7.33203125" style="92" customWidth="1"/>
    <col min="4" max="4" width="37.109375" style="92" customWidth="1"/>
    <col min="5" max="5" width="8.21875" style="92" customWidth="1"/>
    <col min="6" max="6" width="12.109375" style="92" customWidth="1"/>
    <col min="7" max="7" width="13.6640625" customWidth="1"/>
    <col min="8" max="8" width="10.6640625" customWidth="1"/>
    <col min="9" max="9" width="5.33203125" customWidth="1"/>
  </cols>
  <sheetData>
    <row r="1" spans="1:9" ht="13.5" customHeight="1" thickBot="1">
      <c r="A1" s="32"/>
      <c r="B1" s="241"/>
      <c r="C1" s="100"/>
      <c r="D1" s="100"/>
      <c r="E1" s="100"/>
      <c r="F1" s="100"/>
      <c r="G1" s="242"/>
      <c r="H1" s="97"/>
      <c r="I1" s="33"/>
    </row>
    <row r="2" spans="1:9" ht="22.5" customHeight="1" thickBot="1">
      <c r="A2" s="32"/>
      <c r="B2" s="285" t="s">
        <v>336</v>
      </c>
      <c r="C2" s="286"/>
      <c r="D2" s="286"/>
      <c r="E2" s="286"/>
      <c r="F2" s="286"/>
      <c r="G2" s="286"/>
      <c r="H2" s="287"/>
      <c r="I2" s="33"/>
    </row>
    <row r="3" spans="1:9" ht="49.5" customHeight="1" thickBot="1">
      <c r="A3" s="34"/>
      <c r="B3" s="226" t="s">
        <v>11</v>
      </c>
      <c r="C3" s="227" t="s">
        <v>253</v>
      </c>
      <c r="D3" s="228" t="s">
        <v>252</v>
      </c>
      <c r="E3" s="228" t="s">
        <v>12</v>
      </c>
      <c r="F3" s="228" t="s">
        <v>13</v>
      </c>
      <c r="G3" s="229" t="s">
        <v>14</v>
      </c>
      <c r="H3" s="230" t="s">
        <v>251</v>
      </c>
      <c r="I3" s="35"/>
    </row>
    <row r="4" spans="1:9" ht="30" customHeight="1" thickBot="1">
      <c r="A4" s="34"/>
      <c r="B4" s="288" t="s">
        <v>183</v>
      </c>
      <c r="C4" s="289"/>
      <c r="D4" s="289"/>
      <c r="E4" s="289"/>
      <c r="F4" s="289"/>
      <c r="G4" s="290"/>
      <c r="H4" s="243"/>
      <c r="I4" s="36"/>
    </row>
    <row r="5" spans="1:9" ht="13.5" customHeight="1">
      <c r="A5" s="37"/>
      <c r="B5" s="244"/>
      <c r="C5" s="245"/>
      <c r="D5" s="246"/>
      <c r="E5" s="126"/>
      <c r="F5" s="126"/>
      <c r="G5" s="247"/>
      <c r="H5" s="248"/>
      <c r="I5" s="37"/>
    </row>
    <row r="6" spans="1:9" ht="30.75" customHeight="1">
      <c r="A6" s="37"/>
      <c r="B6" s="288" t="s">
        <v>184</v>
      </c>
      <c r="C6" s="289"/>
      <c r="D6" s="289"/>
      <c r="E6" s="289"/>
      <c r="F6" s="289"/>
      <c r="G6" s="290"/>
      <c r="H6" s="249"/>
      <c r="I6" s="37"/>
    </row>
    <row r="7" spans="1:9" ht="30" customHeight="1">
      <c r="A7" s="35"/>
      <c r="B7" s="291" t="s">
        <v>185</v>
      </c>
      <c r="C7" s="292"/>
      <c r="D7" s="292"/>
      <c r="E7" s="292"/>
      <c r="F7" s="292"/>
      <c r="G7" s="293"/>
      <c r="H7" s="250"/>
      <c r="I7" s="36"/>
    </row>
    <row r="8" spans="1:9" ht="186" customHeight="1">
      <c r="A8" s="35"/>
      <c r="B8" s="294" t="s">
        <v>350</v>
      </c>
      <c r="C8" s="295"/>
      <c r="D8" s="295"/>
      <c r="E8" s="295"/>
      <c r="F8" s="295"/>
      <c r="G8" s="296"/>
      <c r="H8" s="251"/>
      <c r="I8" s="35"/>
    </row>
    <row r="9" spans="1:9" ht="82.8">
      <c r="A9" s="35"/>
      <c r="B9" s="252">
        <v>1</v>
      </c>
      <c r="C9" s="154" t="s">
        <v>144</v>
      </c>
      <c r="D9" s="155" t="s">
        <v>337</v>
      </c>
      <c r="E9" s="154" t="s">
        <v>145</v>
      </c>
      <c r="F9" s="253">
        <f>'06(a)-M.S External Development '!H14</f>
        <v>20</v>
      </c>
      <c r="G9" s="157"/>
      <c r="H9" s="254"/>
      <c r="I9" s="35"/>
    </row>
    <row r="10" spans="1:9" ht="69">
      <c r="A10" s="35"/>
      <c r="B10" s="252">
        <f>B9+1</f>
        <v>2</v>
      </c>
      <c r="C10" s="154" t="s">
        <v>147</v>
      </c>
      <c r="D10" s="155" t="s">
        <v>338</v>
      </c>
      <c r="E10" s="154" t="s">
        <v>145</v>
      </c>
      <c r="F10" s="253">
        <f>'06(a)-M.S External Development '!H26</f>
        <v>40</v>
      </c>
      <c r="G10" s="159"/>
      <c r="H10" s="254"/>
      <c r="I10" s="35"/>
    </row>
    <row r="11" spans="1:9" ht="69">
      <c r="A11" s="35"/>
      <c r="B11" s="252">
        <f>B10+1</f>
        <v>3</v>
      </c>
      <c r="C11" s="154" t="s">
        <v>186</v>
      </c>
      <c r="D11" s="155" t="s">
        <v>339</v>
      </c>
      <c r="E11" s="154" t="s">
        <v>150</v>
      </c>
      <c r="F11" s="253">
        <f>'06(a)-M.S External Development '!H38</f>
        <v>2</v>
      </c>
      <c r="G11" s="159"/>
      <c r="H11" s="254"/>
      <c r="I11" s="35"/>
    </row>
    <row r="12" spans="1:9" ht="69">
      <c r="A12" s="35"/>
      <c r="B12" s="252">
        <f t="shared" ref="B12:B14" si="0">B11+1</f>
        <v>4</v>
      </c>
      <c r="C12" s="154" t="s">
        <v>187</v>
      </c>
      <c r="D12" s="155" t="s">
        <v>340</v>
      </c>
      <c r="E12" s="154" t="s">
        <v>150</v>
      </c>
      <c r="F12" s="253">
        <f>'06(a)-M.S External Development '!H50</f>
        <v>1</v>
      </c>
      <c r="G12" s="159"/>
      <c r="H12" s="254"/>
      <c r="I12" s="35"/>
    </row>
    <row r="13" spans="1:9" ht="82.8">
      <c r="A13" s="35"/>
      <c r="B13" s="252">
        <f t="shared" si="0"/>
        <v>5</v>
      </c>
      <c r="C13" s="154" t="s">
        <v>188</v>
      </c>
      <c r="D13" s="155" t="s">
        <v>341</v>
      </c>
      <c r="E13" s="154" t="s">
        <v>145</v>
      </c>
      <c r="F13" s="253">
        <f>'06(a)-M.S External Development '!H63</f>
        <v>50</v>
      </c>
      <c r="G13" s="159"/>
      <c r="H13" s="254"/>
      <c r="I13" s="35"/>
    </row>
    <row r="14" spans="1:9" ht="69">
      <c r="A14" s="35"/>
      <c r="B14" s="252">
        <f t="shared" si="0"/>
        <v>6</v>
      </c>
      <c r="C14" s="154" t="s">
        <v>189</v>
      </c>
      <c r="D14" s="155" t="s">
        <v>342</v>
      </c>
      <c r="E14" s="154" t="s">
        <v>150</v>
      </c>
      <c r="F14" s="253">
        <f>'06(a)-M.S External Development '!H75</f>
        <v>1</v>
      </c>
      <c r="G14" s="159"/>
      <c r="H14" s="254"/>
      <c r="I14" s="35"/>
    </row>
    <row r="15" spans="1:9" ht="24.75" customHeight="1" thickBot="1">
      <c r="A15" s="35"/>
      <c r="B15" s="277" t="s">
        <v>155</v>
      </c>
      <c r="C15" s="278"/>
      <c r="D15" s="278"/>
      <c r="E15" s="278"/>
      <c r="F15" s="278"/>
      <c r="G15" s="279"/>
      <c r="H15" s="255">
        <f>SUM(H8:H14)</f>
        <v>0</v>
      </c>
      <c r="I15" s="35"/>
    </row>
    <row r="16" spans="1:9" ht="13.5" customHeight="1" thickBot="1">
      <c r="A16" s="35"/>
      <c r="B16" s="256"/>
      <c r="C16" s="162"/>
      <c r="D16" s="162"/>
      <c r="E16" s="162"/>
      <c r="F16" s="162"/>
      <c r="G16" s="257"/>
      <c r="H16" s="162"/>
      <c r="I16" s="35"/>
    </row>
    <row r="17" spans="1:9" ht="24" customHeight="1">
      <c r="A17" s="35"/>
      <c r="B17" s="291" t="s">
        <v>190</v>
      </c>
      <c r="C17" s="292"/>
      <c r="D17" s="292"/>
      <c r="E17" s="292"/>
      <c r="F17" s="292"/>
      <c r="G17" s="293"/>
      <c r="H17" s="258"/>
      <c r="I17" s="35"/>
    </row>
    <row r="18" spans="1:9" ht="166.5" customHeight="1">
      <c r="A18" s="35"/>
      <c r="B18" s="294" t="s">
        <v>268</v>
      </c>
      <c r="C18" s="295"/>
      <c r="D18" s="295"/>
      <c r="E18" s="295"/>
      <c r="F18" s="295"/>
      <c r="G18" s="296"/>
      <c r="H18" s="251"/>
      <c r="I18" s="35"/>
    </row>
    <row r="19" spans="1:9" ht="55.2">
      <c r="A19" s="35"/>
      <c r="B19" s="252">
        <f>B14+1</f>
        <v>7</v>
      </c>
      <c r="C19" s="154" t="s">
        <v>256</v>
      </c>
      <c r="D19" s="155" t="s">
        <v>343</v>
      </c>
      <c r="E19" s="154" t="s">
        <v>150</v>
      </c>
      <c r="F19" s="253">
        <f>'06(a)-M.S External Development '!H87</f>
        <v>1</v>
      </c>
      <c r="G19" s="259"/>
      <c r="H19" s="254"/>
      <c r="I19" s="35"/>
    </row>
    <row r="20" spans="1:9" ht="55.2">
      <c r="A20" s="35"/>
      <c r="B20" s="252">
        <f t="shared" ref="B20:B21" si="1">B19+1</f>
        <v>8</v>
      </c>
      <c r="C20" s="154" t="str">
        <f t="shared" ref="C20:C21" si="2">"ELEC"&amp;CHAR(10)&amp;"N.S.I -"&amp;TEXT(VALUE(RIGHT(C19,2))+1,"00")</f>
        <v>ELEC
N.S.I -02</v>
      </c>
      <c r="D20" s="155" t="s">
        <v>344</v>
      </c>
      <c r="E20" s="154" t="s">
        <v>150</v>
      </c>
      <c r="F20" s="253">
        <f>'06(a)-M.S External Development '!H98</f>
        <v>1</v>
      </c>
      <c r="G20" s="259"/>
      <c r="H20" s="254"/>
      <c r="I20" s="35"/>
    </row>
    <row r="21" spans="1:9" ht="55.8" thickBot="1">
      <c r="A21" s="35"/>
      <c r="B21" s="252">
        <f t="shared" si="1"/>
        <v>9</v>
      </c>
      <c r="C21" s="154" t="str">
        <f t="shared" si="2"/>
        <v>ELEC
N.S.I -03</v>
      </c>
      <c r="D21" s="155" t="s">
        <v>345</v>
      </c>
      <c r="E21" s="154" t="s">
        <v>145</v>
      </c>
      <c r="F21" s="253">
        <f>'06(a)-M.S External Development '!H110</f>
        <v>25</v>
      </c>
      <c r="G21" s="259"/>
      <c r="H21" s="254"/>
      <c r="I21" s="35"/>
    </row>
    <row r="22" spans="1:9" ht="24.75" customHeight="1" thickBot="1">
      <c r="A22" s="35"/>
      <c r="B22" s="280" t="s">
        <v>36</v>
      </c>
      <c r="C22" s="281"/>
      <c r="D22" s="281"/>
      <c r="E22" s="281"/>
      <c r="F22" s="281"/>
      <c r="G22" s="282"/>
      <c r="H22" s="260">
        <f>SUM(H17:H21)</f>
        <v>0</v>
      </c>
      <c r="I22" s="35"/>
    </row>
    <row r="23" spans="1:9" ht="13.5" customHeight="1">
      <c r="A23" s="37"/>
      <c r="B23" s="244"/>
      <c r="C23" s="245"/>
      <c r="D23" s="246"/>
      <c r="E23" s="126"/>
      <c r="F23" s="126"/>
      <c r="G23" s="247"/>
      <c r="H23" s="248"/>
      <c r="I23" s="37"/>
    </row>
    <row r="24" spans="1:9" ht="13.5" customHeight="1">
      <c r="A24" s="37"/>
      <c r="B24" s="244"/>
      <c r="C24" s="245"/>
      <c r="D24" s="246"/>
      <c r="E24" s="126"/>
      <c r="F24" s="126"/>
      <c r="G24" s="247"/>
      <c r="H24" s="248"/>
      <c r="I24" s="37"/>
    </row>
    <row r="25" spans="1:9" ht="13.5" customHeight="1">
      <c r="A25" s="37"/>
      <c r="B25" s="261"/>
      <c r="C25" s="262"/>
      <c r="D25" s="262"/>
      <c r="E25" s="262"/>
      <c r="F25" s="262"/>
      <c r="G25" s="263"/>
      <c r="H25" s="262"/>
      <c r="I25" s="37"/>
    </row>
    <row r="26" spans="1:9" ht="13.5" customHeight="1">
      <c r="A26" s="37"/>
      <c r="B26" s="244"/>
      <c r="C26" s="245"/>
      <c r="D26" s="246"/>
      <c r="E26" s="126"/>
      <c r="F26" s="126"/>
      <c r="G26" s="247"/>
      <c r="H26" s="248"/>
      <c r="I26" s="37"/>
    </row>
    <row r="27" spans="1:9" ht="13.5" customHeight="1">
      <c r="A27" s="37"/>
      <c r="B27" s="244"/>
      <c r="C27" s="245"/>
      <c r="D27" s="246"/>
      <c r="E27" s="126"/>
      <c r="F27" s="126"/>
      <c r="G27" s="247"/>
      <c r="H27" s="248"/>
      <c r="I27" s="37"/>
    </row>
    <row r="28" spans="1:9" ht="21" customHeight="1">
      <c r="A28" s="37"/>
      <c r="B28" s="288" t="s">
        <v>191</v>
      </c>
      <c r="C28" s="289"/>
      <c r="D28" s="289"/>
      <c r="E28" s="289"/>
      <c r="F28" s="289"/>
      <c r="G28" s="290"/>
      <c r="H28" s="264"/>
      <c r="I28" s="37"/>
    </row>
    <row r="29" spans="1:9" ht="21.75" customHeight="1">
      <c r="A29" s="37"/>
      <c r="B29" s="300" t="s">
        <v>192</v>
      </c>
      <c r="C29" s="301"/>
      <c r="D29" s="301"/>
      <c r="E29" s="301"/>
      <c r="F29" s="301"/>
      <c r="G29" s="302"/>
      <c r="H29" s="265"/>
      <c r="I29" s="37"/>
    </row>
    <row r="30" spans="1:9" ht="17.399999999999999">
      <c r="A30" s="37"/>
      <c r="B30" s="303" t="s">
        <v>351</v>
      </c>
      <c r="C30" s="295"/>
      <c r="D30" s="295"/>
      <c r="E30" s="295"/>
      <c r="F30" s="295"/>
      <c r="G30" s="296"/>
      <c r="H30" s="266"/>
      <c r="I30" s="37"/>
    </row>
    <row r="31" spans="1:9" ht="276">
      <c r="A31" s="37"/>
      <c r="B31" s="267">
        <f>B21+1</f>
        <v>10</v>
      </c>
      <c r="C31" s="154" t="str">
        <f>"MISC"&amp;CHAR(10)&amp;"N.S.I -"&amp;TEXT(VALUE(RIGHT(C21,2))+1,"00")</f>
        <v>MISC
N.S.I -04</v>
      </c>
      <c r="D31" s="268" t="s">
        <v>349</v>
      </c>
      <c r="E31" s="154" t="s">
        <v>193</v>
      </c>
      <c r="F31" s="253">
        <f>'06(a)-M.S External Development '!H121</f>
        <v>2</v>
      </c>
      <c r="G31" s="269"/>
      <c r="H31" s="270"/>
      <c r="I31" s="37"/>
    </row>
    <row r="32" spans="1:9" ht="60" customHeight="1">
      <c r="A32" s="37"/>
      <c r="B32" s="267">
        <f t="shared" ref="B32:B34" si="3">B31+1</f>
        <v>11</v>
      </c>
      <c r="C32" s="154" t="str">
        <f t="shared" ref="C32:C34" si="4">"MISC"&amp;CHAR(10)&amp;"N.S.I -"&amp;TEXT(VALUE(RIGHT(C31,2))+1,"00")</f>
        <v>MISC
N.S.I -05</v>
      </c>
      <c r="D32" s="268" t="s">
        <v>346</v>
      </c>
      <c r="E32" s="154" t="s">
        <v>194</v>
      </c>
      <c r="F32" s="253">
        <f>'06(a)-M.S External Development '!H133</f>
        <v>1</v>
      </c>
      <c r="G32" s="269"/>
      <c r="H32" s="270"/>
      <c r="I32" s="37"/>
    </row>
    <row r="33" spans="1:9" ht="44.25" customHeight="1">
      <c r="A33" s="37"/>
      <c r="B33" s="267">
        <f t="shared" si="3"/>
        <v>12</v>
      </c>
      <c r="C33" s="154" t="str">
        <f t="shared" si="4"/>
        <v>MISC
N.S.I -06</v>
      </c>
      <c r="D33" s="268" t="s">
        <v>347</v>
      </c>
      <c r="E33" s="154" t="s">
        <v>193</v>
      </c>
      <c r="F33" s="253">
        <f>'06(a)-M.S External Development '!H144</f>
        <v>2</v>
      </c>
      <c r="G33" s="269"/>
      <c r="H33" s="270"/>
      <c r="I33" s="37"/>
    </row>
    <row r="34" spans="1:9" ht="103.5" customHeight="1">
      <c r="A34" s="37"/>
      <c r="B34" s="267">
        <f t="shared" si="3"/>
        <v>13</v>
      </c>
      <c r="C34" s="154" t="str">
        <f t="shared" si="4"/>
        <v>MISC
N.S.I -07</v>
      </c>
      <c r="D34" s="268" t="s">
        <v>348</v>
      </c>
      <c r="E34" s="154" t="s">
        <v>193</v>
      </c>
      <c r="F34" s="253">
        <f>'06(a)-M.S External Development '!H156</f>
        <v>1</v>
      </c>
      <c r="G34" s="269"/>
      <c r="H34" s="270"/>
      <c r="I34" s="37"/>
    </row>
    <row r="35" spans="1:9" ht="13.5" customHeight="1" thickBot="1">
      <c r="A35" s="37"/>
      <c r="B35" s="271"/>
      <c r="C35" s="272"/>
      <c r="D35" s="272"/>
      <c r="E35" s="272"/>
      <c r="F35" s="273"/>
      <c r="G35" s="274"/>
      <c r="H35" s="275"/>
      <c r="I35" s="37"/>
    </row>
    <row r="36" spans="1:9" ht="18" customHeight="1" thickBot="1">
      <c r="A36" s="37"/>
      <c r="B36" s="283" t="s">
        <v>36</v>
      </c>
      <c r="C36" s="284"/>
      <c r="D36" s="284"/>
      <c r="E36" s="284"/>
      <c r="F36" s="239"/>
      <c r="G36" s="240"/>
      <c r="H36" s="276">
        <f>SUM(H30:H35)</f>
        <v>0</v>
      </c>
      <c r="I36" s="37"/>
    </row>
    <row r="37" spans="1:9" ht="13.5" customHeight="1">
      <c r="A37" s="37"/>
      <c r="B37" s="232"/>
      <c r="C37" s="233"/>
      <c r="D37" s="234"/>
      <c r="E37" s="235"/>
      <c r="F37" s="235"/>
      <c r="G37" s="236"/>
      <c r="H37" s="237"/>
      <c r="I37" s="37"/>
    </row>
    <row r="38" spans="1:9" ht="13.5" customHeight="1">
      <c r="A38" s="37"/>
      <c r="B38" s="232"/>
      <c r="C38" s="233"/>
      <c r="D38" s="234"/>
      <c r="E38" s="235"/>
      <c r="F38" s="235"/>
      <c r="G38" s="236"/>
      <c r="H38" s="237"/>
      <c r="I38" s="37"/>
    </row>
    <row r="39" spans="1:9" ht="23.25" customHeight="1">
      <c r="A39" s="37"/>
      <c r="B39" s="297" t="s">
        <v>195</v>
      </c>
      <c r="C39" s="298"/>
      <c r="D39" s="298"/>
      <c r="E39" s="298"/>
      <c r="F39" s="298"/>
      <c r="G39" s="299"/>
      <c r="H39" s="238">
        <f>H15</f>
        <v>0</v>
      </c>
      <c r="I39" s="37"/>
    </row>
    <row r="40" spans="1:9" ht="23.25" customHeight="1">
      <c r="A40" s="37"/>
      <c r="B40" s="297" t="s">
        <v>196</v>
      </c>
      <c r="C40" s="298"/>
      <c r="D40" s="298"/>
      <c r="E40" s="298"/>
      <c r="F40" s="298"/>
      <c r="G40" s="299"/>
      <c r="H40" s="238">
        <f>H36+H22</f>
        <v>0</v>
      </c>
      <c r="I40" s="37"/>
    </row>
    <row r="41" spans="1:9" ht="23.25" customHeight="1">
      <c r="A41" s="37"/>
      <c r="B41" s="297" t="s">
        <v>197</v>
      </c>
      <c r="C41" s="298"/>
      <c r="D41" s="298"/>
      <c r="E41" s="298"/>
      <c r="F41" s="298"/>
      <c r="G41" s="299"/>
      <c r="H41" s="238">
        <f>H39+H40</f>
        <v>0</v>
      </c>
      <c r="I41" s="37"/>
    </row>
    <row r="42" spans="1:9" ht="13.5" customHeight="1">
      <c r="A42" s="37"/>
      <c r="B42" s="231"/>
      <c r="C42" s="38"/>
      <c r="D42" s="39"/>
      <c r="E42" s="37"/>
      <c r="F42" s="37"/>
      <c r="G42" s="40"/>
      <c r="H42" s="41"/>
      <c r="I42" s="37"/>
    </row>
    <row r="43" spans="1:9" ht="13.5" customHeight="1">
      <c r="A43" s="37"/>
      <c r="B43" s="231"/>
      <c r="C43" s="38"/>
      <c r="D43" s="39"/>
      <c r="E43" s="37"/>
      <c r="F43" s="37"/>
      <c r="G43" s="40"/>
      <c r="H43" s="41"/>
      <c r="I43" s="37"/>
    </row>
    <row r="44" spans="1:9" ht="13.5" customHeight="1">
      <c r="A44" s="37"/>
      <c r="B44" s="231"/>
      <c r="C44" s="38"/>
      <c r="D44" s="39"/>
      <c r="E44" s="37"/>
      <c r="F44" s="37"/>
      <c r="G44" s="40"/>
      <c r="H44" s="41"/>
      <c r="I44" s="37"/>
    </row>
    <row r="45" spans="1:9" ht="13.5" customHeight="1">
      <c r="A45" s="37"/>
      <c r="B45" s="231"/>
      <c r="C45" s="38"/>
      <c r="D45" s="39"/>
      <c r="E45" s="37"/>
      <c r="F45" s="37"/>
      <c r="G45" s="40"/>
      <c r="H45" s="41"/>
      <c r="I45" s="37"/>
    </row>
  </sheetData>
  <mergeCells count="16">
    <mergeCell ref="B41:G41"/>
    <mergeCell ref="B29:G29"/>
    <mergeCell ref="B30:G30"/>
    <mergeCell ref="B39:G39"/>
    <mergeCell ref="B40:G40"/>
    <mergeCell ref="B15:G15"/>
    <mergeCell ref="B22:G22"/>
    <mergeCell ref="B36:E36"/>
    <mergeCell ref="B2:H2"/>
    <mergeCell ref="B4:G4"/>
    <mergeCell ref="B6:G6"/>
    <mergeCell ref="B7:G7"/>
    <mergeCell ref="B8:G8"/>
    <mergeCell ref="B17:G17"/>
    <mergeCell ref="B18:G18"/>
    <mergeCell ref="B28:G28"/>
  </mergeCells>
  <printOptions horizontalCentered="1"/>
  <pageMargins left="0.16278405613805999" right="0.11994614662804499" top="0.75" bottom="0.75" header="0" footer="0"/>
  <pageSetup paperSize="9" scale="56" orientation="portrait"/>
  <headerFooter>
    <oddFooter>&amp;L&amp;F&amp;RPage &amp;P of</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sheetPr>
  <dimension ref="A1:K158"/>
  <sheetViews>
    <sheetView showGridLines="0" zoomScale="60" zoomScaleNormal="60" workbookViewId="0">
      <pane ySplit="3" topLeftCell="A4" activePane="bottomLeft" state="frozen"/>
      <selection pane="bottomLeft" activeCell="B5" sqref="B5"/>
    </sheetView>
  </sheetViews>
  <sheetFormatPr defaultColWidth="12.6640625" defaultRowHeight="15" customHeight="1"/>
  <cols>
    <col min="1" max="1" width="3.77734375" customWidth="1"/>
    <col min="2" max="2" width="8.44140625" customWidth="1"/>
    <col min="3" max="3" width="85" customWidth="1"/>
    <col min="9" max="9" width="24.77734375" customWidth="1"/>
    <col min="10" max="10" width="16" customWidth="1"/>
    <col min="11" max="11" width="5.109375" customWidth="1"/>
  </cols>
  <sheetData>
    <row r="1" spans="1:11" ht="13.5" customHeight="1">
      <c r="A1" s="1"/>
      <c r="B1" s="1"/>
      <c r="C1" s="1"/>
      <c r="D1" s="1"/>
      <c r="E1" s="1"/>
      <c r="F1" s="1"/>
      <c r="G1" s="1"/>
      <c r="H1" s="1"/>
      <c r="I1" s="1"/>
      <c r="J1" s="1"/>
      <c r="K1" s="1"/>
    </row>
    <row r="2" spans="1:11" ht="30" customHeight="1">
      <c r="A2" s="2"/>
      <c r="B2" s="343" t="s">
        <v>198</v>
      </c>
      <c r="C2" s="344"/>
      <c r="D2" s="345" t="str">
        <f>'01-G.Summary'!B2</f>
        <v xml:space="preserve">Rehabilitation &amp; Retrofitting Works School GGPS Cheena (EMIS-35906), District Buner Pakhtunkhwa </v>
      </c>
      <c r="E2" s="346"/>
      <c r="F2" s="346"/>
      <c r="G2" s="346"/>
      <c r="H2" s="346"/>
      <c r="I2" s="347"/>
      <c r="J2" s="2"/>
      <c r="K2" s="2"/>
    </row>
    <row r="3" spans="1:11" ht="27.75" customHeight="1">
      <c r="A3" s="1"/>
      <c r="B3" s="3" t="s">
        <v>39</v>
      </c>
      <c r="C3" s="4" t="s">
        <v>40</v>
      </c>
      <c r="D3" s="4" t="s">
        <v>41</v>
      </c>
      <c r="E3" s="4" t="s">
        <v>42</v>
      </c>
      <c r="F3" s="4" t="s">
        <v>43</v>
      </c>
      <c r="G3" s="4" t="s">
        <v>44</v>
      </c>
      <c r="H3" s="4" t="s">
        <v>13</v>
      </c>
      <c r="I3" s="5" t="s">
        <v>45</v>
      </c>
      <c r="J3" s="1"/>
      <c r="K3" s="6">
        <v>1</v>
      </c>
    </row>
    <row r="4" spans="1:11" ht="15.6">
      <c r="A4" s="1"/>
      <c r="B4" s="1"/>
      <c r="C4" s="1"/>
      <c r="D4" s="1"/>
      <c r="E4" s="1"/>
      <c r="F4" s="1"/>
      <c r="G4" s="1"/>
      <c r="H4" s="1"/>
      <c r="I4" s="1"/>
      <c r="J4" s="1"/>
      <c r="K4" s="1"/>
    </row>
    <row r="5" spans="1:11" ht="15.6">
      <c r="A5" s="1"/>
      <c r="B5" s="1"/>
      <c r="C5" s="1"/>
      <c r="D5" s="1"/>
      <c r="E5" s="1"/>
      <c r="F5" s="1"/>
      <c r="G5" s="1"/>
      <c r="H5" s="1"/>
      <c r="I5" s="1"/>
      <c r="J5" s="1"/>
      <c r="K5" s="1"/>
    </row>
    <row r="6" spans="1:11" ht="21.75" customHeight="1">
      <c r="A6" s="1"/>
      <c r="B6" s="7" t="s">
        <v>199</v>
      </c>
      <c r="C6" s="8" t="s">
        <v>185</v>
      </c>
      <c r="D6" s="9"/>
      <c r="E6" s="9"/>
      <c r="F6" s="9"/>
      <c r="G6" s="10"/>
      <c r="H6" s="9"/>
      <c r="I6" s="11" t="s">
        <v>81</v>
      </c>
      <c r="J6" s="12" t="s">
        <v>159</v>
      </c>
      <c r="K6" s="6">
        <v>1</v>
      </c>
    </row>
    <row r="7" spans="1:11" ht="62.4">
      <c r="A7" s="1"/>
      <c r="B7" s="13">
        <v>1</v>
      </c>
      <c r="C7" s="14" t="str">
        <f>'06-External Development'!D9</f>
        <v>PVC Conduit Pipe (1.5” I/D) – Recessed Wiring
Providing, supplying, and installation of heavy-duty PVC conduit pipe (40mm dia), recessed in walls including all accessories, bends, couplers, and finishing, conforming to IEC 61386.</v>
      </c>
      <c r="D7" s="15"/>
      <c r="E7" s="15"/>
      <c r="F7" s="16"/>
      <c r="G7" s="15"/>
      <c r="H7" s="17" t="str">
        <f t="shared" ref="H7:H11" si="0">IF(PRODUCT(D7,E7,F7,G7,I7)=0,"",PRODUCT(D7,E7,F7,G7,I7))</f>
        <v/>
      </c>
      <c r="I7" s="18"/>
      <c r="J7" s="12" t="s">
        <v>49</v>
      </c>
      <c r="K7" s="6">
        <v>1</v>
      </c>
    </row>
    <row r="8" spans="1:11" ht="15.6">
      <c r="A8" s="1"/>
      <c r="B8" s="19"/>
      <c r="C8" s="20"/>
      <c r="D8" s="21"/>
      <c r="E8" s="21"/>
      <c r="F8" s="21"/>
      <c r="G8" s="21"/>
      <c r="H8" s="22" t="str">
        <f t="shared" si="0"/>
        <v/>
      </c>
      <c r="I8" s="23"/>
      <c r="J8" s="12" t="s">
        <v>50</v>
      </c>
      <c r="K8" s="6">
        <v>1</v>
      </c>
    </row>
    <row r="9" spans="1:11" ht="15.6">
      <c r="A9" s="1"/>
      <c r="B9" s="19" t="s">
        <v>72</v>
      </c>
      <c r="C9" s="24" t="s">
        <v>200</v>
      </c>
      <c r="D9" s="21">
        <v>1</v>
      </c>
      <c r="E9" s="21">
        <v>20</v>
      </c>
      <c r="F9" s="21"/>
      <c r="G9" s="21"/>
      <c r="H9" s="22">
        <f t="shared" si="0"/>
        <v>20</v>
      </c>
      <c r="I9" s="23"/>
      <c r="J9" s="12" t="s">
        <v>51</v>
      </c>
      <c r="K9" s="6">
        <v>1</v>
      </c>
    </row>
    <row r="10" spans="1:11" ht="15.6">
      <c r="A10" s="1"/>
      <c r="B10" s="18"/>
      <c r="C10" s="24"/>
      <c r="D10" s="21"/>
      <c r="E10" s="21"/>
      <c r="F10" s="21"/>
      <c r="G10" s="21"/>
      <c r="H10" s="22" t="str">
        <f t="shared" si="0"/>
        <v/>
      </c>
      <c r="I10" s="23"/>
      <c r="J10" s="12" t="s">
        <v>53</v>
      </c>
      <c r="K10" s="6">
        <v>1</v>
      </c>
    </row>
    <row r="11" spans="1:11" ht="15.6">
      <c r="A11" s="1"/>
      <c r="B11" s="18"/>
      <c r="C11" s="16"/>
      <c r="D11" s="21"/>
      <c r="E11" s="21"/>
      <c r="F11" s="21"/>
      <c r="G11" s="21"/>
      <c r="H11" s="22" t="str">
        <f t="shared" si="0"/>
        <v/>
      </c>
      <c r="I11" s="23"/>
      <c r="J11" s="1"/>
      <c r="K11" s="1"/>
    </row>
    <row r="12" spans="1:11" ht="15.6">
      <c r="A12" s="1"/>
      <c r="B12" s="25"/>
      <c r="C12" s="26"/>
      <c r="D12" s="26"/>
      <c r="E12" s="27"/>
      <c r="F12" s="348" t="s">
        <v>68</v>
      </c>
      <c r="G12" s="325"/>
      <c r="H12" s="28">
        <f>IF(SUM(H7:H11)=0,"",SUM(H7:H11))</f>
        <v>20</v>
      </c>
      <c r="I12" s="29" t="str">
        <f>IF(I6="1%steel","cft",IF(I6="1.5%steel","cft",IF(I6="2%steel","cft",I6)))</f>
        <v>ft</v>
      </c>
      <c r="J12" s="1"/>
      <c r="K12" s="1"/>
    </row>
    <row r="13" spans="1:11" ht="15.6">
      <c r="A13" s="1"/>
      <c r="B13" s="1"/>
      <c r="C13" s="1"/>
      <c r="D13" s="1"/>
      <c r="E13" s="1"/>
      <c r="F13" s="349" t="s">
        <v>69</v>
      </c>
      <c r="G13" s="350"/>
      <c r="H13" s="30">
        <v>0</v>
      </c>
      <c r="I13" s="31" t="str">
        <f>I12</f>
        <v>ft</v>
      </c>
      <c r="J13" s="1"/>
      <c r="K13" s="1"/>
    </row>
    <row r="14" spans="1:11" ht="15.6">
      <c r="A14" s="1"/>
      <c r="B14" s="1"/>
      <c r="C14" s="1"/>
      <c r="D14" s="1"/>
      <c r="E14" s="1"/>
      <c r="F14" s="348" t="s">
        <v>70</v>
      </c>
      <c r="G14" s="325"/>
      <c r="H14" s="28">
        <f>H13+H12</f>
        <v>20</v>
      </c>
      <c r="I14" s="29" t="str">
        <f>I12</f>
        <v>ft</v>
      </c>
      <c r="J14" s="1"/>
      <c r="K14" s="1"/>
    </row>
    <row r="15" spans="1:11" ht="15.6">
      <c r="A15" s="1"/>
      <c r="B15" s="1"/>
      <c r="C15" s="1"/>
      <c r="D15" s="1"/>
      <c r="E15" s="1"/>
      <c r="F15" s="1"/>
      <c r="G15" s="1"/>
      <c r="H15" s="1"/>
      <c r="I15" s="1"/>
      <c r="J15" s="1"/>
      <c r="K15" s="1"/>
    </row>
    <row r="16" spans="1:11" ht="15.6">
      <c r="A16" s="1"/>
      <c r="B16" s="1"/>
      <c r="C16" s="1"/>
      <c r="D16" s="1"/>
      <c r="E16" s="1"/>
      <c r="F16" s="1"/>
      <c r="G16" s="1"/>
      <c r="H16" s="1"/>
      <c r="I16" s="1"/>
      <c r="J16" s="1"/>
      <c r="K16" s="1"/>
    </row>
    <row r="17" spans="1:11" ht="21.75" customHeight="1">
      <c r="A17" s="1"/>
      <c r="B17" s="7" t="s">
        <v>199</v>
      </c>
      <c r="C17" s="8" t="s">
        <v>185</v>
      </c>
      <c r="D17" s="9"/>
      <c r="E17" s="9"/>
      <c r="F17" s="9"/>
      <c r="G17" s="10"/>
      <c r="H17" s="9"/>
      <c r="I17" s="11" t="s">
        <v>81</v>
      </c>
      <c r="J17" s="12" t="s">
        <v>159</v>
      </c>
      <c r="K17" s="6">
        <v>1</v>
      </c>
    </row>
    <row r="18" spans="1:11" ht="46.8">
      <c r="A18" s="1"/>
      <c r="B18" s="13">
        <f>B7+1</f>
        <v>2</v>
      </c>
      <c r="C18" s="14" t="str">
        <f>'06-External Development'!D10</f>
        <v>Wiring (7/0.029 Cable)
Providing, supplying, and installation of single-core PVC insulated and sheathed copper conductor cable (7/0.029”), for ceiling fan circuits, complete as per IEC 60227.</v>
      </c>
      <c r="D18" s="15"/>
      <c r="E18" s="15"/>
      <c r="F18" s="16"/>
      <c r="G18" s="15"/>
      <c r="H18" s="17" t="str">
        <f t="shared" ref="H18:H23" si="1">IF(PRODUCT(D18,E18,F18,G18,I18)=0,"",PRODUCT(D18,E18,F18,G18,I18))</f>
        <v/>
      </c>
      <c r="I18" s="18"/>
      <c r="J18" s="12" t="s">
        <v>49</v>
      </c>
      <c r="K18" s="6">
        <v>1</v>
      </c>
    </row>
    <row r="19" spans="1:11" ht="15.6">
      <c r="A19" s="1"/>
      <c r="B19" s="19"/>
      <c r="C19" s="20"/>
      <c r="D19" s="21"/>
      <c r="E19" s="21"/>
      <c r="F19" s="21"/>
      <c r="G19" s="21"/>
      <c r="H19" s="22" t="str">
        <f t="shared" si="1"/>
        <v/>
      </c>
      <c r="I19" s="23"/>
      <c r="J19" s="12" t="s">
        <v>50</v>
      </c>
      <c r="K19" s="6">
        <v>1</v>
      </c>
    </row>
    <row r="20" spans="1:11" ht="15.6">
      <c r="A20" s="1"/>
      <c r="B20" s="19" t="s">
        <v>72</v>
      </c>
      <c r="C20" s="24" t="s">
        <v>200</v>
      </c>
      <c r="D20" s="21">
        <v>1</v>
      </c>
      <c r="E20" s="21">
        <v>40</v>
      </c>
      <c r="F20" s="21"/>
      <c r="G20" s="21"/>
      <c r="H20" s="22">
        <f t="shared" si="1"/>
        <v>40</v>
      </c>
      <c r="I20" s="23"/>
      <c r="J20" s="12" t="s">
        <v>51</v>
      </c>
      <c r="K20" s="6">
        <v>1</v>
      </c>
    </row>
    <row r="21" spans="1:11" ht="15.6">
      <c r="A21" s="1"/>
      <c r="B21" s="18"/>
      <c r="C21" s="24"/>
      <c r="D21" s="21"/>
      <c r="E21" s="21"/>
      <c r="F21" s="21"/>
      <c r="G21" s="21"/>
      <c r="H21" s="22" t="str">
        <f t="shared" si="1"/>
        <v/>
      </c>
      <c r="I21" s="23"/>
      <c r="J21" s="12" t="s">
        <v>53</v>
      </c>
      <c r="K21" s="6">
        <v>1</v>
      </c>
    </row>
    <row r="22" spans="1:11" ht="15.6">
      <c r="A22" s="1"/>
      <c r="B22" s="18"/>
      <c r="C22" s="16"/>
      <c r="D22" s="21"/>
      <c r="E22" s="21"/>
      <c r="F22" s="21"/>
      <c r="G22" s="21"/>
      <c r="H22" s="22" t="str">
        <f t="shared" si="1"/>
        <v/>
      </c>
      <c r="I22" s="23"/>
      <c r="J22" s="1"/>
      <c r="K22" s="1"/>
    </row>
    <row r="23" spans="1:11" ht="15.6">
      <c r="A23" s="1"/>
      <c r="B23" s="18"/>
      <c r="C23" s="16"/>
      <c r="D23" s="21"/>
      <c r="E23" s="21"/>
      <c r="F23" s="21"/>
      <c r="G23" s="21"/>
      <c r="H23" s="22" t="str">
        <f t="shared" si="1"/>
        <v/>
      </c>
      <c r="I23" s="23"/>
      <c r="J23" s="1"/>
      <c r="K23" s="1"/>
    </row>
    <row r="24" spans="1:11" ht="15.6">
      <c r="A24" s="1"/>
      <c r="B24" s="25"/>
      <c r="C24" s="26"/>
      <c r="D24" s="26"/>
      <c r="E24" s="27"/>
      <c r="F24" s="348" t="s">
        <v>68</v>
      </c>
      <c r="G24" s="325"/>
      <c r="H24" s="28">
        <f>IF(SUM(H18:H23)=0,"",SUM(H18:H23))</f>
        <v>40</v>
      </c>
      <c r="I24" s="29" t="str">
        <f>IF(I17="1%steel","cft",IF(I17="1.5%steel","cft",IF(I17="2%steel","cft",I17)))</f>
        <v>ft</v>
      </c>
      <c r="J24" s="1"/>
      <c r="K24" s="1"/>
    </row>
    <row r="25" spans="1:11" ht="15.6">
      <c r="A25" s="1"/>
      <c r="B25" s="1"/>
      <c r="C25" s="1"/>
      <c r="D25" s="1"/>
      <c r="E25" s="1"/>
      <c r="F25" s="349" t="s">
        <v>69</v>
      </c>
      <c r="G25" s="350"/>
      <c r="H25" s="30">
        <v>0</v>
      </c>
      <c r="I25" s="31" t="str">
        <f>I24</f>
        <v>ft</v>
      </c>
      <c r="J25" s="1"/>
      <c r="K25" s="1"/>
    </row>
    <row r="26" spans="1:11" ht="15.6">
      <c r="A26" s="1"/>
      <c r="B26" s="1"/>
      <c r="C26" s="1"/>
      <c r="D26" s="1"/>
      <c r="E26" s="1"/>
      <c r="F26" s="348" t="s">
        <v>70</v>
      </c>
      <c r="G26" s="325"/>
      <c r="H26" s="28">
        <f>H25+H24</f>
        <v>40</v>
      </c>
      <c r="I26" s="29" t="str">
        <f>I24</f>
        <v>ft</v>
      </c>
      <c r="J26" s="1"/>
      <c r="K26" s="1"/>
    </row>
    <row r="27" spans="1:11" ht="15.6">
      <c r="A27" s="1"/>
      <c r="B27" s="1"/>
      <c r="C27" s="1"/>
      <c r="D27" s="1"/>
      <c r="E27" s="1"/>
      <c r="F27" s="1"/>
      <c r="G27" s="1"/>
      <c r="H27" s="1"/>
      <c r="I27" s="1"/>
      <c r="J27" s="1"/>
      <c r="K27" s="1"/>
    </row>
    <row r="28" spans="1:11" ht="15.6">
      <c r="A28" s="1"/>
      <c r="B28" s="1"/>
      <c r="C28" s="1"/>
      <c r="D28" s="1"/>
      <c r="E28" s="1"/>
      <c r="F28" s="1"/>
      <c r="G28" s="1"/>
      <c r="H28" s="1"/>
      <c r="I28" s="1"/>
      <c r="J28" s="1"/>
      <c r="K28" s="1"/>
    </row>
    <row r="29" spans="1:11" ht="21.75" customHeight="1">
      <c r="A29" s="1"/>
      <c r="B29" s="7" t="s">
        <v>199</v>
      </c>
      <c r="C29" s="8" t="s">
        <v>185</v>
      </c>
      <c r="D29" s="9"/>
      <c r="E29" s="9"/>
      <c r="F29" s="9"/>
      <c r="G29" s="10"/>
      <c r="H29" s="9"/>
      <c r="I29" s="11" t="s">
        <v>41</v>
      </c>
      <c r="J29" s="12" t="s">
        <v>159</v>
      </c>
      <c r="K29" s="6">
        <v>1</v>
      </c>
    </row>
    <row r="30" spans="1:11" ht="46.8">
      <c r="A30" s="1"/>
      <c r="B30" s="13">
        <f>B18+1</f>
        <v>3</v>
      </c>
      <c r="C30" s="14" t="str">
        <f>'06-External Development'!D11</f>
        <v>Outdoor LED Security Light (60–70W)
Providing, supplying, and installation of SMD LED light fixture (60–70W), IP65 rated, suitable for outdoor/security lighting, conforming to IEC 60598.</v>
      </c>
      <c r="D30" s="15"/>
      <c r="E30" s="15"/>
      <c r="F30" s="16"/>
      <c r="G30" s="15"/>
      <c r="H30" s="17" t="str">
        <f t="shared" ref="H30:H35" si="2">IF(PRODUCT(D30,E30,F30,G30,I30)=0,"",PRODUCT(D30,E30,F30,G30,I30))</f>
        <v/>
      </c>
      <c r="I30" s="18"/>
      <c r="J30" s="12" t="s">
        <v>49</v>
      </c>
      <c r="K30" s="6">
        <v>1</v>
      </c>
    </row>
    <row r="31" spans="1:11" ht="15.6">
      <c r="A31" s="1"/>
      <c r="B31" s="19"/>
      <c r="C31" s="20"/>
      <c r="D31" s="21"/>
      <c r="E31" s="21"/>
      <c r="F31" s="21"/>
      <c r="G31" s="21"/>
      <c r="H31" s="22" t="str">
        <f t="shared" si="2"/>
        <v/>
      </c>
      <c r="I31" s="23"/>
      <c r="J31" s="12" t="s">
        <v>50</v>
      </c>
      <c r="K31" s="6">
        <v>1</v>
      </c>
    </row>
    <row r="32" spans="1:11" ht="15.6">
      <c r="A32" s="1"/>
      <c r="B32" s="19" t="s">
        <v>72</v>
      </c>
      <c r="C32" s="24" t="s">
        <v>201</v>
      </c>
      <c r="D32" s="21">
        <v>2</v>
      </c>
      <c r="E32" s="21"/>
      <c r="F32" s="21"/>
      <c r="G32" s="21"/>
      <c r="H32" s="22">
        <f t="shared" si="2"/>
        <v>2</v>
      </c>
      <c r="I32" s="23"/>
      <c r="J32" s="12" t="s">
        <v>51</v>
      </c>
      <c r="K32" s="6">
        <v>1</v>
      </c>
    </row>
    <row r="33" spans="1:11" ht="15.6">
      <c r="A33" s="1"/>
      <c r="B33" s="18"/>
      <c r="C33" s="24"/>
      <c r="D33" s="21"/>
      <c r="E33" s="21"/>
      <c r="F33" s="21"/>
      <c r="G33" s="21"/>
      <c r="H33" s="22" t="str">
        <f t="shared" si="2"/>
        <v/>
      </c>
      <c r="I33" s="23"/>
      <c r="J33" s="12" t="s">
        <v>53</v>
      </c>
      <c r="K33" s="6">
        <v>1</v>
      </c>
    </row>
    <row r="34" spans="1:11" ht="15.6">
      <c r="A34" s="1"/>
      <c r="B34" s="18"/>
      <c r="C34" s="16"/>
      <c r="D34" s="21"/>
      <c r="E34" s="21"/>
      <c r="F34" s="21"/>
      <c r="G34" s="21"/>
      <c r="H34" s="22" t="str">
        <f t="shared" si="2"/>
        <v/>
      </c>
      <c r="I34" s="23"/>
      <c r="J34" s="1"/>
      <c r="K34" s="1"/>
    </row>
    <row r="35" spans="1:11" ht="15.6">
      <c r="A35" s="1"/>
      <c r="B35" s="18"/>
      <c r="C35" s="16"/>
      <c r="D35" s="21"/>
      <c r="E35" s="21"/>
      <c r="F35" s="21"/>
      <c r="G35" s="21"/>
      <c r="H35" s="22" t="str">
        <f t="shared" si="2"/>
        <v/>
      </c>
      <c r="I35" s="23"/>
      <c r="J35" s="1"/>
      <c r="K35" s="1"/>
    </row>
    <row r="36" spans="1:11" ht="15.6">
      <c r="A36" s="1"/>
      <c r="B36" s="25"/>
      <c r="C36" s="26"/>
      <c r="D36" s="26"/>
      <c r="E36" s="27"/>
      <c r="F36" s="348" t="s">
        <v>68</v>
      </c>
      <c r="G36" s="325"/>
      <c r="H36" s="28">
        <f>IF(SUM(H30:H35)=0,"",SUM(H30:H35))</f>
        <v>2</v>
      </c>
      <c r="I36" s="29" t="str">
        <f>IF(I29="1%steel","cft",IF(I29="1.5%steel","cft",IF(I29="2%steel","cft",I29)))</f>
        <v>No</v>
      </c>
      <c r="J36" s="1"/>
      <c r="K36" s="1"/>
    </row>
    <row r="37" spans="1:11" ht="15.6">
      <c r="A37" s="1"/>
      <c r="B37" s="1"/>
      <c r="C37" s="1"/>
      <c r="D37" s="1"/>
      <c r="E37" s="1"/>
      <c r="F37" s="349" t="s">
        <v>69</v>
      </c>
      <c r="G37" s="350"/>
      <c r="H37" s="30">
        <v>0</v>
      </c>
      <c r="I37" s="31" t="str">
        <f>I36</f>
        <v>No</v>
      </c>
      <c r="J37" s="1"/>
      <c r="K37" s="1"/>
    </row>
    <row r="38" spans="1:11" ht="15.6">
      <c r="A38" s="1"/>
      <c r="B38" s="1"/>
      <c r="C38" s="1"/>
      <c r="D38" s="1"/>
      <c r="E38" s="1"/>
      <c r="F38" s="348" t="s">
        <v>70</v>
      </c>
      <c r="G38" s="325"/>
      <c r="H38" s="28">
        <f>H37+H36</f>
        <v>2</v>
      </c>
      <c r="I38" s="29" t="str">
        <f>I36</f>
        <v>No</v>
      </c>
      <c r="J38" s="1"/>
      <c r="K38" s="1"/>
    </row>
    <row r="39" spans="1:11" ht="15.6">
      <c r="A39" s="1"/>
      <c r="B39" s="1"/>
      <c r="C39" s="1"/>
      <c r="D39" s="1"/>
      <c r="E39" s="1"/>
      <c r="F39" s="1"/>
      <c r="G39" s="1"/>
      <c r="H39" s="1"/>
      <c r="I39" s="1"/>
      <c r="J39" s="1"/>
      <c r="K39" s="1"/>
    </row>
    <row r="40" spans="1:11" ht="15.6">
      <c r="A40" s="1"/>
      <c r="B40" s="1"/>
      <c r="C40" s="1"/>
      <c r="D40" s="1"/>
      <c r="E40" s="1"/>
      <c r="F40" s="1"/>
      <c r="G40" s="1"/>
      <c r="H40" s="1"/>
      <c r="I40" s="1"/>
      <c r="J40" s="1"/>
      <c r="K40" s="1"/>
    </row>
    <row r="41" spans="1:11" ht="21.75" customHeight="1">
      <c r="A41" s="1"/>
      <c r="B41" s="7" t="s">
        <v>199</v>
      </c>
      <c r="C41" s="8" t="s">
        <v>185</v>
      </c>
      <c r="D41" s="9"/>
      <c r="E41" s="9"/>
      <c r="F41" s="9"/>
      <c r="G41" s="10"/>
      <c r="H41" s="9"/>
      <c r="I41" s="11" t="s">
        <v>41</v>
      </c>
      <c r="J41" s="12" t="s">
        <v>159</v>
      </c>
      <c r="K41" s="6">
        <v>1</v>
      </c>
    </row>
    <row r="42" spans="1:11" ht="46.8">
      <c r="A42" s="1"/>
      <c r="B42" s="13">
        <f>B30+1</f>
        <v>4</v>
      </c>
      <c r="C42" s="14" t="str">
        <f>'06-External Development'!D12</f>
        <v>Lightning Arrester / Air Terminal
Providing installation, testing, and commissioning of the lightning air terminal system, complete with down conductor and accessories, conforming to IEC 62305.</v>
      </c>
      <c r="D42" s="15"/>
      <c r="E42" s="15"/>
      <c r="F42" s="16"/>
      <c r="G42" s="15"/>
      <c r="H42" s="17" t="str">
        <f t="shared" ref="H42:H47" si="3">IF(PRODUCT(D42,E42,F42,G42,I42)=0,"",PRODUCT(D42,E42,F42,G42,I42))</f>
        <v/>
      </c>
      <c r="I42" s="18"/>
      <c r="J42" s="12" t="s">
        <v>49</v>
      </c>
      <c r="K42" s="6">
        <v>1</v>
      </c>
    </row>
    <row r="43" spans="1:11" ht="15.6">
      <c r="A43" s="1"/>
      <c r="B43" s="19"/>
      <c r="C43" s="20"/>
      <c r="D43" s="21"/>
      <c r="E43" s="21"/>
      <c r="F43" s="21"/>
      <c r="G43" s="21"/>
      <c r="H43" s="22" t="str">
        <f t="shared" si="3"/>
        <v/>
      </c>
      <c r="I43" s="23"/>
      <c r="J43" s="12" t="s">
        <v>50</v>
      </c>
      <c r="K43" s="6">
        <v>1</v>
      </c>
    </row>
    <row r="44" spans="1:11" ht="15.6">
      <c r="A44" s="1"/>
      <c r="B44" s="19" t="s">
        <v>72</v>
      </c>
      <c r="C44" s="24" t="s">
        <v>202</v>
      </c>
      <c r="D44" s="21">
        <v>1</v>
      </c>
      <c r="E44" s="21"/>
      <c r="F44" s="21"/>
      <c r="G44" s="21"/>
      <c r="H44" s="22">
        <f t="shared" si="3"/>
        <v>1</v>
      </c>
      <c r="I44" s="23"/>
      <c r="J44" s="12" t="s">
        <v>51</v>
      </c>
      <c r="K44" s="6">
        <v>1</v>
      </c>
    </row>
    <row r="45" spans="1:11" ht="15.6">
      <c r="A45" s="1"/>
      <c r="B45" s="18"/>
      <c r="C45" s="24"/>
      <c r="D45" s="21"/>
      <c r="E45" s="21"/>
      <c r="F45" s="21"/>
      <c r="G45" s="21"/>
      <c r="H45" s="22" t="str">
        <f t="shared" si="3"/>
        <v/>
      </c>
      <c r="I45" s="23"/>
      <c r="J45" s="12" t="s">
        <v>53</v>
      </c>
      <c r="K45" s="6">
        <v>1</v>
      </c>
    </row>
    <row r="46" spans="1:11" ht="15.6">
      <c r="A46" s="1"/>
      <c r="B46" s="18"/>
      <c r="C46" s="16"/>
      <c r="D46" s="21"/>
      <c r="E46" s="21"/>
      <c r="F46" s="21"/>
      <c r="G46" s="21"/>
      <c r="H46" s="22" t="str">
        <f t="shared" si="3"/>
        <v/>
      </c>
      <c r="I46" s="23"/>
      <c r="J46" s="1"/>
      <c r="K46" s="1"/>
    </row>
    <row r="47" spans="1:11" ht="15.6">
      <c r="A47" s="1"/>
      <c r="B47" s="18"/>
      <c r="C47" s="16"/>
      <c r="D47" s="21"/>
      <c r="E47" s="21"/>
      <c r="F47" s="21"/>
      <c r="G47" s="21"/>
      <c r="H47" s="22" t="str">
        <f t="shared" si="3"/>
        <v/>
      </c>
      <c r="I47" s="23"/>
      <c r="J47" s="1"/>
      <c r="K47" s="1"/>
    </row>
    <row r="48" spans="1:11" ht="15.6">
      <c r="A48" s="1"/>
      <c r="B48" s="25"/>
      <c r="C48" s="26"/>
      <c r="D48" s="26"/>
      <c r="E48" s="27"/>
      <c r="F48" s="348" t="s">
        <v>68</v>
      </c>
      <c r="G48" s="325"/>
      <c r="H48" s="28">
        <f>IF(SUM(H42:H47)=0,"",SUM(H42:H47))</f>
        <v>1</v>
      </c>
      <c r="I48" s="29" t="str">
        <f>IF(I41="1%steel","cft",IF(I41="1.5%steel","cft",IF(I41="2%steel","cft",I41)))</f>
        <v>No</v>
      </c>
      <c r="J48" s="1"/>
      <c r="K48" s="1"/>
    </row>
    <row r="49" spans="1:11" ht="15.6">
      <c r="A49" s="1"/>
      <c r="B49" s="1"/>
      <c r="C49" s="1"/>
      <c r="D49" s="1"/>
      <c r="E49" s="1"/>
      <c r="F49" s="349" t="s">
        <v>69</v>
      </c>
      <c r="G49" s="350"/>
      <c r="H49" s="30">
        <v>0</v>
      </c>
      <c r="I49" s="31" t="str">
        <f>I48</f>
        <v>No</v>
      </c>
      <c r="J49" s="1"/>
      <c r="K49" s="1"/>
    </row>
    <row r="50" spans="1:11" ht="15.6">
      <c r="A50" s="1"/>
      <c r="B50" s="1"/>
      <c r="C50" s="1"/>
      <c r="D50" s="1"/>
      <c r="E50" s="1"/>
      <c r="F50" s="348" t="s">
        <v>70</v>
      </c>
      <c r="G50" s="325"/>
      <c r="H50" s="28">
        <f>H49+H48</f>
        <v>1</v>
      </c>
      <c r="I50" s="29" t="str">
        <f>I48</f>
        <v>No</v>
      </c>
      <c r="J50" s="1"/>
      <c r="K50" s="1"/>
    </row>
    <row r="51" spans="1:11" ht="15.6">
      <c r="A51" s="1"/>
      <c r="B51" s="1"/>
      <c r="C51" s="1"/>
      <c r="D51" s="1"/>
      <c r="E51" s="1"/>
      <c r="F51" s="1"/>
      <c r="G51" s="1"/>
      <c r="H51" s="1"/>
      <c r="I51" s="1"/>
      <c r="J51" s="1"/>
      <c r="K51" s="1"/>
    </row>
    <row r="52" spans="1:11" ht="15.6">
      <c r="A52" s="1"/>
      <c r="B52" s="1"/>
      <c r="C52" s="1"/>
      <c r="D52" s="1"/>
      <c r="E52" s="1"/>
      <c r="F52" s="1"/>
      <c r="G52" s="1"/>
      <c r="H52" s="1"/>
      <c r="I52" s="1"/>
      <c r="J52" s="1"/>
      <c r="K52" s="1"/>
    </row>
    <row r="53" spans="1:11" ht="21.75" customHeight="1">
      <c r="A53" s="1"/>
      <c r="B53" s="7" t="s">
        <v>199</v>
      </c>
      <c r="C53" s="8" t="s">
        <v>185</v>
      </c>
      <c r="D53" s="9"/>
      <c r="E53" s="9"/>
      <c r="F53" s="9"/>
      <c r="G53" s="10"/>
      <c r="H53" s="9"/>
      <c r="I53" s="11" t="s">
        <v>81</v>
      </c>
      <c r="J53" s="12" t="s">
        <v>159</v>
      </c>
      <c r="K53" s="6">
        <v>1</v>
      </c>
    </row>
    <row r="54" spans="1:11" ht="62.4">
      <c r="A54" s="1"/>
      <c r="B54" s="13">
        <f>B42+1</f>
        <v>5</v>
      </c>
      <c r="C54" s="14" t="str">
        <f>'06-External Development'!D13</f>
        <v>Main Supply Cable (Twin Core 7/0.064)
Providing, supplying, and installation of twin-core PVC insulated and sheathed copper conductor cable (7/0.064”), from source to main distribution board, conforming to IEC 60502.</v>
      </c>
      <c r="D54" s="15"/>
      <c r="E54" s="15"/>
      <c r="F54" s="16"/>
      <c r="G54" s="15"/>
      <c r="H54" s="17" t="str">
        <f t="shared" ref="H54:H60" si="4">IF(PRODUCT(D54,E54,F54,G54,I54)=0,"",PRODUCT(D54,E54,F54,G54,I54))</f>
        <v/>
      </c>
      <c r="I54" s="18"/>
      <c r="J54" s="12" t="s">
        <v>49</v>
      </c>
      <c r="K54" s="6">
        <v>1</v>
      </c>
    </row>
    <row r="55" spans="1:11" ht="15.6">
      <c r="A55" s="1"/>
      <c r="B55" s="19"/>
      <c r="C55" s="20"/>
      <c r="D55" s="21"/>
      <c r="E55" s="21"/>
      <c r="F55" s="21"/>
      <c r="G55" s="21"/>
      <c r="H55" s="22" t="str">
        <f t="shared" si="4"/>
        <v/>
      </c>
      <c r="I55" s="23"/>
      <c r="J55" s="12" t="s">
        <v>50</v>
      </c>
      <c r="K55" s="6">
        <v>1</v>
      </c>
    </row>
    <row r="56" spans="1:11" ht="15.6">
      <c r="A56" s="1"/>
      <c r="B56" s="19" t="s">
        <v>72</v>
      </c>
      <c r="C56" s="24" t="s">
        <v>203</v>
      </c>
      <c r="D56" s="21">
        <v>1</v>
      </c>
      <c r="E56" s="21">
        <v>50</v>
      </c>
      <c r="F56" s="21"/>
      <c r="G56" s="21"/>
      <c r="H56" s="22">
        <f t="shared" si="4"/>
        <v>50</v>
      </c>
      <c r="I56" s="23"/>
      <c r="J56" s="12" t="s">
        <v>51</v>
      </c>
      <c r="K56" s="6">
        <v>1</v>
      </c>
    </row>
    <row r="57" spans="1:11" ht="15.6">
      <c r="A57" s="1"/>
      <c r="B57" s="18"/>
      <c r="C57" s="24"/>
      <c r="D57" s="21"/>
      <c r="E57" s="21"/>
      <c r="F57" s="21"/>
      <c r="G57" s="21"/>
      <c r="H57" s="22" t="str">
        <f t="shared" si="4"/>
        <v/>
      </c>
      <c r="I57" s="23"/>
      <c r="J57" s="12" t="s">
        <v>53</v>
      </c>
      <c r="K57" s="6">
        <v>1</v>
      </c>
    </row>
    <row r="58" spans="1:11" ht="15.6">
      <c r="A58" s="1"/>
      <c r="B58" s="18"/>
      <c r="C58" s="24"/>
      <c r="D58" s="21"/>
      <c r="E58" s="21"/>
      <c r="F58" s="21"/>
      <c r="G58" s="21"/>
      <c r="H58" s="22" t="str">
        <f t="shared" si="4"/>
        <v/>
      </c>
      <c r="I58" s="23"/>
      <c r="J58" s="12" t="s">
        <v>55</v>
      </c>
      <c r="K58" s="6">
        <v>1</v>
      </c>
    </row>
    <row r="59" spans="1:11" ht="15.6">
      <c r="A59" s="1"/>
      <c r="B59" s="18"/>
      <c r="C59" s="16"/>
      <c r="D59" s="21"/>
      <c r="E59" s="21"/>
      <c r="F59" s="21"/>
      <c r="G59" s="21"/>
      <c r="H59" s="22" t="str">
        <f t="shared" si="4"/>
        <v/>
      </c>
      <c r="I59" s="23"/>
      <c r="J59" s="1"/>
      <c r="K59" s="1"/>
    </row>
    <row r="60" spans="1:11" ht="15.6">
      <c r="A60" s="1"/>
      <c r="B60" s="18"/>
      <c r="C60" s="16"/>
      <c r="D60" s="21"/>
      <c r="E60" s="21"/>
      <c r="F60" s="21"/>
      <c r="G60" s="21"/>
      <c r="H60" s="22" t="str">
        <f t="shared" si="4"/>
        <v/>
      </c>
      <c r="I60" s="23"/>
      <c r="J60" s="1"/>
      <c r="K60" s="1"/>
    </row>
    <row r="61" spans="1:11" ht="15.6">
      <c r="A61" s="1"/>
      <c r="B61" s="25"/>
      <c r="C61" s="26"/>
      <c r="D61" s="26"/>
      <c r="E61" s="27"/>
      <c r="F61" s="348" t="s">
        <v>68</v>
      </c>
      <c r="G61" s="325"/>
      <c r="H61" s="28">
        <f>IF(SUM(H54:H60)=0,"",SUM(H54:H60))</f>
        <v>50</v>
      </c>
      <c r="I61" s="29" t="str">
        <f>IF(I53="1%steel","cft",IF(I53="1.5%steel","cft",IF(I53="2%steel","cft",I53)))</f>
        <v>ft</v>
      </c>
      <c r="J61" s="1"/>
      <c r="K61" s="1"/>
    </row>
    <row r="62" spans="1:11" ht="15.6">
      <c r="A62" s="1"/>
      <c r="B62" s="1"/>
      <c r="C62" s="1"/>
      <c r="D62" s="1"/>
      <c r="E62" s="1"/>
      <c r="F62" s="349" t="s">
        <v>69</v>
      </c>
      <c r="G62" s="350"/>
      <c r="H62" s="30">
        <v>0</v>
      </c>
      <c r="I62" s="31" t="str">
        <f>I61</f>
        <v>ft</v>
      </c>
      <c r="J62" s="1"/>
      <c r="K62" s="1"/>
    </row>
    <row r="63" spans="1:11" ht="15.6">
      <c r="A63" s="1"/>
      <c r="B63" s="1"/>
      <c r="C63" s="1"/>
      <c r="D63" s="1"/>
      <c r="E63" s="1"/>
      <c r="F63" s="348" t="s">
        <v>70</v>
      </c>
      <c r="G63" s="325"/>
      <c r="H63" s="28">
        <f>H62+H61</f>
        <v>50</v>
      </c>
      <c r="I63" s="29" t="str">
        <f>I61</f>
        <v>ft</v>
      </c>
      <c r="J63" s="1"/>
      <c r="K63" s="1"/>
    </row>
    <row r="64" spans="1:11" ht="15.6">
      <c r="A64" s="1"/>
      <c r="B64" s="1"/>
      <c r="C64" s="1"/>
      <c r="D64" s="1"/>
      <c r="E64" s="1"/>
      <c r="F64" s="1"/>
      <c r="G64" s="1"/>
      <c r="H64" s="1"/>
      <c r="I64" s="1"/>
      <c r="J64" s="1"/>
      <c r="K64" s="1"/>
    </row>
    <row r="65" spans="1:11" ht="15.6">
      <c r="A65" s="1"/>
      <c r="B65" s="1"/>
      <c r="C65" s="1"/>
      <c r="D65" s="1"/>
      <c r="E65" s="1"/>
      <c r="F65" s="1"/>
      <c r="G65" s="1"/>
      <c r="H65" s="1"/>
      <c r="I65" s="1"/>
      <c r="J65" s="1"/>
      <c r="K65" s="1"/>
    </row>
    <row r="66" spans="1:11" ht="21.75" customHeight="1">
      <c r="A66" s="1"/>
      <c r="B66" s="7" t="s">
        <v>199</v>
      </c>
      <c r="C66" s="8" t="s">
        <v>185</v>
      </c>
      <c r="D66" s="9"/>
      <c r="E66" s="9"/>
      <c r="F66" s="9"/>
      <c r="G66" s="10"/>
      <c r="H66" s="9"/>
      <c r="I66" s="11" t="s">
        <v>41</v>
      </c>
      <c r="J66" s="12" t="s">
        <v>159</v>
      </c>
      <c r="K66" s="6">
        <v>1</v>
      </c>
    </row>
    <row r="67" spans="1:11" ht="46.8">
      <c r="A67" s="1"/>
      <c r="B67" s="13">
        <f>B54+1</f>
        <v>6</v>
      </c>
      <c r="C67" s="14" t="str">
        <f>'06-External Development'!D14</f>
        <v xml:space="preserve">Earth Bore Installation
Drilling of earth bore (3” dia, 10–15 ft deep or up to water table), including backfilling, compaction, and completion as per IEEE/PEC standards. </v>
      </c>
      <c r="D67" s="15"/>
      <c r="E67" s="15"/>
      <c r="F67" s="16"/>
      <c r="G67" s="15"/>
      <c r="H67" s="17" t="str">
        <f t="shared" ref="H67:H72" si="5">IF(PRODUCT(D67,E67,F67,G67,I67)=0,"",PRODUCT(D67,E67,F67,G67,I67))</f>
        <v/>
      </c>
      <c r="I67" s="18"/>
      <c r="J67" s="12" t="s">
        <v>49</v>
      </c>
      <c r="K67" s="6">
        <v>1</v>
      </c>
    </row>
    <row r="68" spans="1:11" ht="15.6">
      <c r="A68" s="1"/>
      <c r="B68" s="19"/>
      <c r="C68" s="20"/>
      <c r="D68" s="21"/>
      <c r="E68" s="21"/>
      <c r="F68" s="21"/>
      <c r="G68" s="21"/>
      <c r="H68" s="22" t="str">
        <f t="shared" si="5"/>
        <v/>
      </c>
      <c r="I68" s="23"/>
      <c r="J68" s="12" t="s">
        <v>50</v>
      </c>
      <c r="K68" s="6">
        <v>1</v>
      </c>
    </row>
    <row r="69" spans="1:11" ht="15.6">
      <c r="A69" s="1"/>
      <c r="B69" s="19" t="s">
        <v>72</v>
      </c>
      <c r="C69" s="24" t="s">
        <v>204</v>
      </c>
      <c r="D69" s="21">
        <v>1</v>
      </c>
      <c r="E69" s="21"/>
      <c r="F69" s="21"/>
      <c r="G69" s="21"/>
      <c r="H69" s="22">
        <f t="shared" si="5"/>
        <v>1</v>
      </c>
      <c r="I69" s="23"/>
      <c r="J69" s="12" t="s">
        <v>51</v>
      </c>
      <c r="K69" s="6">
        <v>1</v>
      </c>
    </row>
    <row r="70" spans="1:11" ht="15.6">
      <c r="A70" s="1"/>
      <c r="B70" s="18"/>
      <c r="C70" s="24"/>
      <c r="D70" s="21"/>
      <c r="E70" s="21"/>
      <c r="F70" s="21"/>
      <c r="G70" s="21"/>
      <c r="H70" s="22" t="str">
        <f t="shared" si="5"/>
        <v/>
      </c>
      <c r="I70" s="23"/>
      <c r="J70" s="12" t="s">
        <v>53</v>
      </c>
      <c r="K70" s="6">
        <v>1</v>
      </c>
    </row>
    <row r="71" spans="1:11" ht="15.6">
      <c r="A71" s="1"/>
      <c r="B71" s="18"/>
      <c r="C71" s="16"/>
      <c r="D71" s="21"/>
      <c r="E71" s="21"/>
      <c r="F71" s="21"/>
      <c r="G71" s="21"/>
      <c r="H71" s="22" t="str">
        <f t="shared" si="5"/>
        <v/>
      </c>
      <c r="I71" s="23"/>
      <c r="J71" s="1"/>
      <c r="K71" s="1"/>
    </row>
    <row r="72" spans="1:11" ht="15.6">
      <c r="A72" s="1"/>
      <c r="B72" s="18"/>
      <c r="C72" s="16"/>
      <c r="D72" s="21"/>
      <c r="E72" s="21"/>
      <c r="F72" s="21"/>
      <c r="G72" s="21"/>
      <c r="H72" s="22" t="str">
        <f t="shared" si="5"/>
        <v/>
      </c>
      <c r="I72" s="23"/>
      <c r="J72" s="1"/>
      <c r="K72" s="1"/>
    </row>
    <row r="73" spans="1:11" ht="15.6">
      <c r="A73" s="1"/>
      <c r="B73" s="25"/>
      <c r="C73" s="26"/>
      <c r="D73" s="26"/>
      <c r="E73" s="27"/>
      <c r="F73" s="348" t="s">
        <v>68</v>
      </c>
      <c r="G73" s="325"/>
      <c r="H73" s="28">
        <f>IF(SUM(H67:H72)=0,"",SUM(H67:H72))</f>
        <v>1</v>
      </c>
      <c r="I73" s="29" t="str">
        <f>IF(I66="1%steel","cft",IF(I66="1.5%steel","cft",IF(I66="2%steel","cft",I66)))</f>
        <v>No</v>
      </c>
      <c r="J73" s="1"/>
      <c r="K73" s="1"/>
    </row>
    <row r="74" spans="1:11" ht="15.6">
      <c r="A74" s="1"/>
      <c r="B74" s="1"/>
      <c r="C74" s="1"/>
      <c r="D74" s="1"/>
      <c r="E74" s="1"/>
      <c r="F74" s="349" t="s">
        <v>69</v>
      </c>
      <c r="G74" s="350"/>
      <c r="H74" s="30">
        <v>0</v>
      </c>
      <c r="I74" s="31" t="str">
        <f>I73</f>
        <v>No</v>
      </c>
      <c r="J74" s="1"/>
      <c r="K74" s="1"/>
    </row>
    <row r="75" spans="1:11" ht="15.6">
      <c r="A75" s="1"/>
      <c r="B75" s="1"/>
      <c r="C75" s="1"/>
      <c r="D75" s="1"/>
      <c r="E75" s="1"/>
      <c r="F75" s="348" t="s">
        <v>70</v>
      </c>
      <c r="G75" s="325"/>
      <c r="H75" s="28">
        <f>H74+H73</f>
        <v>1</v>
      </c>
      <c r="I75" s="29" t="str">
        <f>I73</f>
        <v>No</v>
      </c>
      <c r="J75" s="1"/>
      <c r="K75" s="1"/>
    </row>
    <row r="76" spans="1:11" ht="15.6">
      <c r="A76" s="1"/>
      <c r="B76" s="1"/>
      <c r="C76" s="1"/>
      <c r="D76" s="1"/>
      <c r="E76" s="1"/>
      <c r="F76" s="1"/>
      <c r="G76" s="1"/>
      <c r="H76" s="1"/>
      <c r="I76" s="1"/>
      <c r="J76" s="1"/>
      <c r="K76" s="1"/>
    </row>
    <row r="77" spans="1:11" ht="15.6">
      <c r="A77" s="1"/>
      <c r="B77" s="1"/>
      <c r="C77" s="1"/>
      <c r="D77" s="1"/>
      <c r="E77" s="1"/>
      <c r="F77" s="1"/>
      <c r="G77" s="1"/>
      <c r="H77" s="1"/>
      <c r="I77" s="1"/>
      <c r="J77" s="1"/>
      <c r="K77" s="1"/>
    </row>
    <row r="78" spans="1:11" ht="21.75" customHeight="1">
      <c r="A78" s="1"/>
      <c r="B78" s="7" t="s">
        <v>205</v>
      </c>
      <c r="C78" s="8" t="s">
        <v>190</v>
      </c>
      <c r="D78" s="9"/>
      <c r="E78" s="9"/>
      <c r="F78" s="9"/>
      <c r="G78" s="10"/>
      <c r="H78" s="9"/>
      <c r="I78" s="11" t="s">
        <v>41</v>
      </c>
      <c r="J78" s="12" t="s">
        <v>159</v>
      </c>
      <c r="K78" s="6">
        <v>1</v>
      </c>
    </row>
    <row r="79" spans="1:11" ht="46.8">
      <c r="A79" s="1"/>
      <c r="B79" s="13">
        <f>B67+1</f>
        <v>7</v>
      </c>
      <c r="C79" s="14" t="str">
        <f>'06-External Development'!D19</f>
        <v>PVC Back Box (3”×6”)
Providing and fixing flame-retardant PVC back box (3”×6”, 4” deep), conforming to IEC standards.</v>
      </c>
      <c r="D79" s="15"/>
      <c r="E79" s="15"/>
      <c r="F79" s="16"/>
      <c r="G79" s="15"/>
      <c r="H79" s="17" t="str">
        <f t="shared" ref="H79:H84" si="6">IF(PRODUCT(D79,E79,F79,G79,I79)=0,"",PRODUCT(D79,E79,F79,G79,I79))</f>
        <v/>
      </c>
      <c r="I79" s="18"/>
      <c r="J79" s="12" t="s">
        <v>49</v>
      </c>
      <c r="K79" s="6">
        <v>1</v>
      </c>
    </row>
    <row r="80" spans="1:11" ht="15.6">
      <c r="A80" s="1"/>
      <c r="B80" s="19"/>
      <c r="C80" s="20"/>
      <c r="D80" s="21"/>
      <c r="E80" s="21"/>
      <c r="F80" s="21"/>
      <c r="G80" s="21"/>
      <c r="H80" s="22" t="str">
        <f t="shared" si="6"/>
        <v/>
      </c>
      <c r="I80" s="23"/>
      <c r="J80" s="12" t="s">
        <v>50</v>
      </c>
      <c r="K80" s="6">
        <v>1</v>
      </c>
    </row>
    <row r="81" spans="1:11" ht="15.6">
      <c r="A81" s="1"/>
      <c r="B81" s="19" t="s">
        <v>72</v>
      </c>
      <c r="C81" s="24" t="s">
        <v>206</v>
      </c>
      <c r="D81" s="21">
        <v>1</v>
      </c>
      <c r="E81" s="21"/>
      <c r="F81" s="21"/>
      <c r="G81" s="21"/>
      <c r="H81" s="22">
        <f t="shared" si="6"/>
        <v>1</v>
      </c>
      <c r="I81" s="23"/>
      <c r="J81" s="12" t="s">
        <v>51</v>
      </c>
      <c r="K81" s="6">
        <v>1</v>
      </c>
    </row>
    <row r="82" spans="1:11" ht="15.6">
      <c r="A82" s="1"/>
      <c r="B82" s="18"/>
      <c r="C82" s="24"/>
      <c r="D82" s="21"/>
      <c r="E82" s="21"/>
      <c r="F82" s="21"/>
      <c r="G82" s="21"/>
      <c r="H82" s="22" t="str">
        <f t="shared" si="6"/>
        <v/>
      </c>
      <c r="I82" s="23"/>
      <c r="J82" s="12" t="s">
        <v>53</v>
      </c>
      <c r="K82" s="6">
        <v>1</v>
      </c>
    </row>
    <row r="83" spans="1:11" ht="15.6">
      <c r="A83" s="1"/>
      <c r="B83" s="18"/>
      <c r="C83" s="16"/>
      <c r="D83" s="21"/>
      <c r="E83" s="21"/>
      <c r="F83" s="21"/>
      <c r="G83" s="21"/>
      <c r="H83" s="22" t="str">
        <f t="shared" si="6"/>
        <v/>
      </c>
      <c r="I83" s="23"/>
      <c r="J83" s="1"/>
      <c r="K83" s="1"/>
    </row>
    <row r="84" spans="1:11" ht="15.6">
      <c r="A84" s="1"/>
      <c r="B84" s="18"/>
      <c r="C84" s="16"/>
      <c r="D84" s="21"/>
      <c r="E84" s="21"/>
      <c r="F84" s="21"/>
      <c r="G84" s="21"/>
      <c r="H84" s="22" t="str">
        <f t="shared" si="6"/>
        <v/>
      </c>
      <c r="I84" s="23"/>
      <c r="J84" s="1"/>
      <c r="K84" s="1"/>
    </row>
    <row r="85" spans="1:11" ht="15.6">
      <c r="A85" s="1"/>
      <c r="B85" s="25"/>
      <c r="C85" s="26"/>
      <c r="D85" s="26"/>
      <c r="E85" s="27"/>
      <c r="F85" s="348" t="s">
        <v>68</v>
      </c>
      <c r="G85" s="325"/>
      <c r="H85" s="28">
        <f>IF(SUM(H79:H84)=0,"",SUM(H79:H84))</f>
        <v>1</v>
      </c>
      <c r="I85" s="29" t="str">
        <f>IF(I78="1%steel","cft",IF(I78="1.5%steel","cft",IF(I78="2%steel","cft",I78)))</f>
        <v>No</v>
      </c>
      <c r="J85" s="1"/>
      <c r="K85" s="1"/>
    </row>
    <row r="86" spans="1:11" ht="15.6">
      <c r="A86" s="1"/>
      <c r="B86" s="1"/>
      <c r="C86" s="1"/>
      <c r="D86" s="1"/>
      <c r="E86" s="1"/>
      <c r="F86" s="349" t="s">
        <v>69</v>
      </c>
      <c r="G86" s="350"/>
      <c r="H86" s="30">
        <v>0</v>
      </c>
      <c r="I86" s="31" t="str">
        <f>I85</f>
        <v>No</v>
      </c>
      <c r="J86" s="1"/>
      <c r="K86" s="1"/>
    </row>
    <row r="87" spans="1:11" ht="15.6">
      <c r="A87" s="1"/>
      <c r="B87" s="1"/>
      <c r="C87" s="1"/>
      <c r="D87" s="1"/>
      <c r="E87" s="1"/>
      <c r="F87" s="348" t="s">
        <v>70</v>
      </c>
      <c r="G87" s="325"/>
      <c r="H87" s="28">
        <f>H86+H85</f>
        <v>1</v>
      </c>
      <c r="I87" s="29" t="str">
        <f>I85</f>
        <v>No</v>
      </c>
      <c r="J87" s="1"/>
      <c r="K87" s="1"/>
    </row>
    <row r="88" spans="1:11" ht="15.6">
      <c r="A88" s="1"/>
      <c r="B88" s="1"/>
      <c r="C88" s="1"/>
      <c r="D88" s="1"/>
      <c r="E88" s="1"/>
      <c r="F88" s="1"/>
      <c r="G88" s="1"/>
      <c r="H88" s="1"/>
      <c r="I88" s="1"/>
      <c r="J88" s="1"/>
      <c r="K88" s="1"/>
    </row>
    <row r="89" spans="1:11" ht="15.6">
      <c r="A89" s="1"/>
      <c r="B89" s="1"/>
      <c r="C89" s="1"/>
      <c r="D89" s="1"/>
      <c r="E89" s="1"/>
      <c r="F89" s="1"/>
      <c r="G89" s="1"/>
      <c r="H89" s="1"/>
      <c r="I89" s="1"/>
      <c r="J89" s="1"/>
      <c r="K89" s="1"/>
    </row>
    <row r="90" spans="1:11" ht="21.75" customHeight="1">
      <c r="A90" s="1"/>
      <c r="B90" s="7" t="s">
        <v>205</v>
      </c>
      <c r="C90" s="8" t="s">
        <v>190</v>
      </c>
      <c r="D90" s="9"/>
      <c r="E90" s="9"/>
      <c r="F90" s="9"/>
      <c r="G90" s="10"/>
      <c r="H90" s="9"/>
      <c r="I90" s="11" t="s">
        <v>41</v>
      </c>
      <c r="J90" s="12" t="s">
        <v>159</v>
      </c>
      <c r="K90" s="6">
        <v>1</v>
      </c>
    </row>
    <row r="91" spans="1:11" ht="46.8">
      <c r="A91" s="1"/>
      <c r="B91" s="13">
        <f>B79+1</f>
        <v>8</v>
      </c>
      <c r="C91" s="14" t="str">
        <f>'06-External Development'!D20</f>
        <v>Earth Rod with Clamp
Providing and installation of 12mm dia, 10 ft long copper earth rod with base plate and clamps, conforming to IEC 62561.</v>
      </c>
      <c r="D91" s="15"/>
      <c r="E91" s="15"/>
      <c r="F91" s="16"/>
      <c r="G91" s="15"/>
      <c r="H91" s="17" t="str">
        <f t="shared" ref="H91:H95" si="7">IF(PRODUCT(D91,E91,F91,G91,I91)=0,"",PRODUCT(D91,E91,F91,G91,I91))</f>
        <v/>
      </c>
      <c r="I91" s="18"/>
      <c r="J91" s="12" t="s">
        <v>49</v>
      </c>
      <c r="K91" s="6">
        <v>1</v>
      </c>
    </row>
    <row r="92" spans="1:11" ht="15.6">
      <c r="A92" s="1"/>
      <c r="B92" s="19"/>
      <c r="C92" s="20"/>
      <c r="D92" s="21">
        <v>1</v>
      </c>
      <c r="E92" s="21"/>
      <c r="F92" s="21"/>
      <c r="G92" s="21"/>
      <c r="H92" s="22">
        <f t="shared" si="7"/>
        <v>1</v>
      </c>
      <c r="I92" s="23"/>
      <c r="J92" s="12" t="s">
        <v>50</v>
      </c>
      <c r="K92" s="6">
        <v>1</v>
      </c>
    </row>
    <row r="93" spans="1:11" ht="15.6">
      <c r="A93" s="1"/>
      <c r="B93" s="18"/>
      <c r="C93" s="14"/>
      <c r="D93" s="21"/>
      <c r="E93" s="21"/>
      <c r="F93" s="21"/>
      <c r="G93" s="21"/>
      <c r="H93" s="22" t="str">
        <f t="shared" si="7"/>
        <v/>
      </c>
      <c r="I93" s="23"/>
      <c r="J93" s="12" t="s">
        <v>51</v>
      </c>
      <c r="K93" s="6">
        <v>1</v>
      </c>
    </row>
    <row r="94" spans="1:11" ht="15.6">
      <c r="A94" s="1"/>
      <c r="B94" s="18"/>
      <c r="C94" s="24"/>
      <c r="D94" s="21"/>
      <c r="E94" s="21"/>
      <c r="F94" s="21"/>
      <c r="G94" s="21"/>
      <c r="H94" s="22" t="str">
        <f t="shared" si="7"/>
        <v/>
      </c>
      <c r="I94" s="23"/>
      <c r="J94" s="12" t="s">
        <v>53</v>
      </c>
      <c r="K94" s="6">
        <v>1</v>
      </c>
    </row>
    <row r="95" spans="1:11" ht="15.6">
      <c r="A95" s="1"/>
      <c r="B95" s="18"/>
      <c r="C95" s="16"/>
      <c r="D95" s="21"/>
      <c r="E95" s="21"/>
      <c r="F95" s="21"/>
      <c r="G95" s="21"/>
      <c r="H95" s="22" t="str">
        <f t="shared" si="7"/>
        <v/>
      </c>
      <c r="I95" s="23"/>
      <c r="J95" s="1"/>
      <c r="K95" s="1"/>
    </row>
    <row r="96" spans="1:11" ht="15.6">
      <c r="A96" s="1"/>
      <c r="B96" s="25"/>
      <c r="C96" s="26"/>
      <c r="D96" s="26"/>
      <c r="E96" s="27"/>
      <c r="F96" s="348" t="s">
        <v>68</v>
      </c>
      <c r="G96" s="325"/>
      <c r="H96" s="28">
        <f>IF(SUM(H91:H95)=0,"",SUM(H91:H95))</f>
        <v>1</v>
      </c>
      <c r="I96" s="29" t="str">
        <f>IF(I90="1%steel","cft",IF(I90="1.5%steel","cft",IF(I90="2%steel","cft",I90)))</f>
        <v>No</v>
      </c>
      <c r="J96" s="1"/>
      <c r="K96" s="1"/>
    </row>
    <row r="97" spans="1:11" ht="15.6">
      <c r="A97" s="1"/>
      <c r="B97" s="1"/>
      <c r="C97" s="1"/>
      <c r="D97" s="1"/>
      <c r="E97" s="1"/>
      <c r="F97" s="349" t="s">
        <v>69</v>
      </c>
      <c r="G97" s="350"/>
      <c r="H97" s="30">
        <v>0</v>
      </c>
      <c r="I97" s="31" t="str">
        <f>I96</f>
        <v>No</v>
      </c>
      <c r="J97" s="1"/>
      <c r="K97" s="1"/>
    </row>
    <row r="98" spans="1:11" ht="15.6">
      <c r="A98" s="1"/>
      <c r="B98" s="1"/>
      <c r="C98" s="1"/>
      <c r="D98" s="1"/>
      <c r="E98" s="1"/>
      <c r="F98" s="348" t="s">
        <v>70</v>
      </c>
      <c r="G98" s="325"/>
      <c r="H98" s="28">
        <f>H97+H96</f>
        <v>1</v>
      </c>
      <c r="I98" s="29" t="str">
        <f>I96</f>
        <v>No</v>
      </c>
      <c r="J98" s="1"/>
      <c r="K98" s="1"/>
    </row>
    <row r="99" spans="1:11" ht="15.6">
      <c r="A99" s="1"/>
      <c r="B99" s="1"/>
      <c r="C99" s="1"/>
      <c r="D99" s="1"/>
      <c r="E99" s="1"/>
      <c r="F99" s="1"/>
      <c r="G99" s="1"/>
      <c r="H99" s="1"/>
      <c r="I99" s="1"/>
      <c r="J99" s="1"/>
      <c r="K99" s="1"/>
    </row>
    <row r="100" spans="1:11" ht="15.6">
      <c r="A100" s="1"/>
      <c r="B100" s="1"/>
      <c r="C100" s="1"/>
      <c r="D100" s="1"/>
      <c r="E100" s="1"/>
      <c r="F100" s="1"/>
      <c r="G100" s="1"/>
      <c r="H100" s="1"/>
      <c r="I100" s="1"/>
      <c r="J100" s="1"/>
      <c r="K100" s="1"/>
    </row>
    <row r="101" spans="1:11" ht="21.75" customHeight="1">
      <c r="A101" s="1"/>
      <c r="B101" s="7" t="s">
        <v>205</v>
      </c>
      <c r="C101" s="8" t="s">
        <v>190</v>
      </c>
      <c r="D101" s="9"/>
      <c r="E101" s="9"/>
      <c r="F101" s="9"/>
      <c r="G101" s="10"/>
      <c r="H101" s="9"/>
      <c r="I101" s="11" t="s">
        <v>41</v>
      </c>
      <c r="J101" s="12" t="s">
        <v>159</v>
      </c>
      <c r="K101" s="6">
        <v>1</v>
      </c>
    </row>
    <row r="102" spans="1:11" ht="46.8">
      <c r="A102" s="1"/>
      <c r="B102" s="13">
        <f>B91+1</f>
        <v>9</v>
      </c>
      <c r="C102" s="14" t="str">
        <f>'06-External Development'!D21</f>
        <v>Earthing Cable (6mm² Cu)
Providing and installation of 6mm² tinned copper XLPE/PVC insulated cable for earthing, conforming to IEC 60502.</v>
      </c>
      <c r="D102" s="15"/>
      <c r="E102" s="15"/>
      <c r="F102" s="16"/>
      <c r="G102" s="15"/>
      <c r="H102" s="17" t="str">
        <f t="shared" ref="H102:H107" si="8">IF(PRODUCT(D102,E102,F102,G102,I102)=0,"",PRODUCT(D102,E102,F102,G102,I102))</f>
        <v/>
      </c>
      <c r="I102" s="18"/>
      <c r="J102" s="12" t="s">
        <v>49</v>
      </c>
      <c r="K102" s="6">
        <v>1</v>
      </c>
    </row>
    <row r="103" spans="1:11" ht="15.6">
      <c r="A103" s="1"/>
      <c r="B103" s="19"/>
      <c r="C103" s="20"/>
      <c r="D103" s="21"/>
      <c r="E103" s="21"/>
      <c r="F103" s="21"/>
      <c r="G103" s="21"/>
      <c r="H103" s="22" t="str">
        <f t="shared" si="8"/>
        <v/>
      </c>
      <c r="I103" s="23"/>
      <c r="J103" s="12" t="s">
        <v>50</v>
      </c>
      <c r="K103" s="6">
        <v>1</v>
      </c>
    </row>
    <row r="104" spans="1:11" ht="15.6">
      <c r="A104" s="1"/>
      <c r="B104" s="18"/>
      <c r="C104" s="14" t="s">
        <v>207</v>
      </c>
      <c r="D104" s="21">
        <v>1</v>
      </c>
      <c r="E104" s="21">
        <v>25</v>
      </c>
      <c r="F104" s="21"/>
      <c r="G104" s="21"/>
      <c r="H104" s="22">
        <f t="shared" si="8"/>
        <v>25</v>
      </c>
      <c r="I104" s="23"/>
      <c r="J104" s="12" t="s">
        <v>51</v>
      </c>
      <c r="K104" s="6">
        <v>1</v>
      </c>
    </row>
    <row r="105" spans="1:11" ht="15.6">
      <c r="A105" s="1"/>
      <c r="B105" s="18"/>
      <c r="C105" s="24"/>
      <c r="D105" s="21"/>
      <c r="E105" s="21"/>
      <c r="F105" s="21"/>
      <c r="G105" s="21"/>
      <c r="H105" s="22" t="str">
        <f t="shared" si="8"/>
        <v/>
      </c>
      <c r="I105" s="23"/>
      <c r="J105" s="12" t="s">
        <v>53</v>
      </c>
      <c r="K105" s="6">
        <v>1</v>
      </c>
    </row>
    <row r="106" spans="1:11" ht="15.6">
      <c r="A106" s="1"/>
      <c r="B106" s="18"/>
      <c r="C106" s="16"/>
      <c r="D106" s="21"/>
      <c r="E106" s="21"/>
      <c r="F106" s="21"/>
      <c r="G106" s="21"/>
      <c r="H106" s="22" t="str">
        <f t="shared" si="8"/>
        <v/>
      </c>
      <c r="I106" s="23"/>
      <c r="J106" s="1"/>
      <c r="K106" s="1"/>
    </row>
    <row r="107" spans="1:11" ht="15.6">
      <c r="A107" s="1"/>
      <c r="B107" s="18"/>
      <c r="C107" s="16"/>
      <c r="D107" s="21"/>
      <c r="E107" s="21"/>
      <c r="F107" s="21"/>
      <c r="G107" s="21"/>
      <c r="H107" s="22" t="str">
        <f t="shared" si="8"/>
        <v/>
      </c>
      <c r="I107" s="23"/>
      <c r="J107" s="1"/>
      <c r="K107" s="1"/>
    </row>
    <row r="108" spans="1:11" ht="15.6">
      <c r="A108" s="1"/>
      <c r="B108" s="25"/>
      <c r="C108" s="26"/>
      <c r="D108" s="26"/>
      <c r="E108" s="27"/>
      <c r="F108" s="348" t="s">
        <v>68</v>
      </c>
      <c r="G108" s="325"/>
      <c r="H108" s="28">
        <f>IF(SUM(H102:H107)=0,"",SUM(H102:H107))</f>
        <v>25</v>
      </c>
      <c r="I108" s="29" t="str">
        <f>IF(I101="1%steel","cft",IF(I101="1.5%steel","cft",IF(I101="2%steel","cft",I101)))</f>
        <v>No</v>
      </c>
      <c r="J108" s="1"/>
      <c r="K108" s="1"/>
    </row>
    <row r="109" spans="1:11" ht="15.6">
      <c r="A109" s="1"/>
      <c r="B109" s="1"/>
      <c r="C109" s="1"/>
      <c r="D109" s="1"/>
      <c r="E109" s="1"/>
      <c r="F109" s="349" t="s">
        <v>69</v>
      </c>
      <c r="G109" s="350"/>
      <c r="H109" s="30">
        <v>0</v>
      </c>
      <c r="I109" s="31" t="str">
        <f>I108</f>
        <v>No</v>
      </c>
      <c r="J109" s="1"/>
      <c r="K109" s="1"/>
    </row>
    <row r="110" spans="1:11" ht="15.6">
      <c r="A110" s="1"/>
      <c r="B110" s="1"/>
      <c r="C110" s="1"/>
      <c r="D110" s="1"/>
      <c r="E110" s="1"/>
      <c r="F110" s="348" t="s">
        <v>70</v>
      </c>
      <c r="G110" s="325"/>
      <c r="H110" s="28">
        <f>H109+H108</f>
        <v>25</v>
      </c>
      <c r="I110" s="29" t="str">
        <f>I108</f>
        <v>No</v>
      </c>
      <c r="J110" s="1"/>
      <c r="K110" s="1"/>
    </row>
    <row r="111" spans="1:11" ht="15.6">
      <c r="A111" s="1"/>
      <c r="B111" s="1"/>
      <c r="C111" s="1"/>
      <c r="D111" s="1"/>
      <c r="E111" s="1"/>
      <c r="F111" s="1"/>
      <c r="G111" s="1"/>
      <c r="H111" s="1"/>
      <c r="I111" s="1"/>
      <c r="J111" s="1"/>
      <c r="K111" s="1"/>
    </row>
    <row r="112" spans="1:11" ht="15.6">
      <c r="A112" s="1"/>
      <c r="B112" s="1"/>
      <c r="C112" s="1"/>
      <c r="D112" s="1"/>
      <c r="E112" s="1"/>
      <c r="F112" s="1"/>
      <c r="G112" s="1"/>
      <c r="H112" s="1"/>
      <c r="I112" s="1"/>
      <c r="J112" s="1"/>
      <c r="K112" s="1"/>
    </row>
    <row r="113" spans="1:11" ht="21.75" customHeight="1">
      <c r="A113" s="1"/>
      <c r="B113" s="7" t="s">
        <v>208</v>
      </c>
      <c r="C113" s="8" t="s">
        <v>192</v>
      </c>
      <c r="D113" s="9"/>
      <c r="E113" s="9"/>
      <c r="F113" s="9"/>
      <c r="G113" s="10"/>
      <c r="H113" s="9"/>
      <c r="I113" s="11" t="s">
        <v>41</v>
      </c>
      <c r="J113" s="12" t="s">
        <v>159</v>
      </c>
      <c r="K113" s="6">
        <v>1</v>
      </c>
    </row>
    <row r="114" spans="1:11" ht="187.2">
      <c r="A114" s="1"/>
      <c r="B114" s="13">
        <f>B102+1</f>
        <v>10</v>
      </c>
      <c r="C114" s="14" t="str">
        <f>'06-External Development'!D31</f>
        <v>240-Litre Wheelie Bin (Plastic) 
Providing and supplying 240 Liter capacity wheelie bins manufactured from high-quality, durable, and impact resistant plastic, suitable for routine handling and outdoor use. Each bin shall be fitted with a hinged lid, a foot operated pedal for hands-free opening, and  wheels to allow easy movement. The bins shall be appropriate for institutional waste collection purposes.
The front side of each bin shall display the logos of the Implementing Agency, Donor Agency, and Education Department. The logos shall be permanently affixed (molded or printed) in such a manner that they are non-removable and resistant to weathering and regular usage. The item shall be complete in all respects as per the approval of the Engineer.</v>
      </c>
      <c r="D114" s="15"/>
      <c r="E114" s="15"/>
      <c r="F114" s="16"/>
      <c r="G114" s="15"/>
      <c r="H114" s="17" t="str">
        <f t="shared" ref="H114:H118" si="9">IF(PRODUCT(D114,E114,F114,G114,I114)=0,"",PRODUCT(D114,E114,F114,G114,I114))</f>
        <v/>
      </c>
      <c r="I114" s="18"/>
      <c r="J114" s="12" t="s">
        <v>49</v>
      </c>
      <c r="K114" s="6">
        <v>1</v>
      </c>
    </row>
    <row r="115" spans="1:11" ht="15.6">
      <c r="A115" s="1"/>
      <c r="B115" s="19"/>
      <c r="C115" s="20"/>
      <c r="D115" s="21"/>
      <c r="E115" s="21"/>
      <c r="F115" s="21"/>
      <c r="G115" s="21"/>
      <c r="H115" s="22" t="str">
        <f t="shared" si="9"/>
        <v/>
      </c>
      <c r="I115" s="23"/>
      <c r="J115" s="12" t="s">
        <v>50</v>
      </c>
      <c r="K115" s="6">
        <v>1</v>
      </c>
    </row>
    <row r="116" spans="1:11" ht="15.6">
      <c r="A116" s="1"/>
      <c r="B116" s="19" t="s">
        <v>72</v>
      </c>
      <c r="C116" s="24" t="s">
        <v>209</v>
      </c>
      <c r="D116" s="21">
        <v>2</v>
      </c>
      <c r="E116" s="21"/>
      <c r="F116" s="21"/>
      <c r="G116" s="21"/>
      <c r="H116" s="22">
        <f t="shared" si="9"/>
        <v>2</v>
      </c>
      <c r="I116" s="23"/>
      <c r="J116" s="12" t="s">
        <v>51</v>
      </c>
      <c r="K116" s="6">
        <v>1</v>
      </c>
    </row>
    <row r="117" spans="1:11" ht="15.6">
      <c r="A117" s="1"/>
      <c r="B117" s="18"/>
      <c r="C117" s="24"/>
      <c r="D117" s="21"/>
      <c r="E117" s="21"/>
      <c r="F117" s="21"/>
      <c r="G117" s="21"/>
      <c r="H117" s="22" t="str">
        <f t="shared" si="9"/>
        <v/>
      </c>
      <c r="I117" s="23"/>
      <c r="J117" s="12" t="s">
        <v>53</v>
      </c>
      <c r="K117" s="6">
        <v>1</v>
      </c>
    </row>
    <row r="118" spans="1:11" ht="15.6">
      <c r="A118" s="1"/>
      <c r="B118" s="18"/>
      <c r="C118" s="16"/>
      <c r="D118" s="21"/>
      <c r="E118" s="21"/>
      <c r="F118" s="21"/>
      <c r="G118" s="21"/>
      <c r="H118" s="22" t="str">
        <f t="shared" si="9"/>
        <v/>
      </c>
      <c r="I118" s="23"/>
      <c r="J118" s="1"/>
      <c r="K118" s="1"/>
    </row>
    <row r="119" spans="1:11" ht="15.6">
      <c r="A119" s="1"/>
      <c r="B119" s="25"/>
      <c r="C119" s="26"/>
      <c r="D119" s="26"/>
      <c r="E119" s="27"/>
      <c r="F119" s="348" t="s">
        <v>68</v>
      </c>
      <c r="G119" s="325"/>
      <c r="H119" s="28">
        <f>IF(SUM(H114:H118)=0,"",SUM(H114:H118))</f>
        <v>2</v>
      </c>
      <c r="I119" s="29" t="str">
        <f>IF(I113="1%steel","cft",IF(I113="1.5%steel","cft",IF(I113="2%steel","cft",I113)))</f>
        <v>No</v>
      </c>
      <c r="J119" s="1"/>
      <c r="K119" s="1"/>
    </row>
    <row r="120" spans="1:11" ht="15.6">
      <c r="A120" s="1"/>
      <c r="B120" s="1"/>
      <c r="C120" s="1"/>
      <c r="D120" s="1"/>
      <c r="E120" s="1"/>
      <c r="F120" s="349" t="s">
        <v>69</v>
      </c>
      <c r="G120" s="350"/>
      <c r="H120" s="30">
        <v>0</v>
      </c>
      <c r="I120" s="31" t="str">
        <f>I119</f>
        <v>No</v>
      </c>
      <c r="J120" s="1"/>
      <c r="K120" s="1"/>
    </row>
    <row r="121" spans="1:11" ht="15.6">
      <c r="A121" s="1"/>
      <c r="B121" s="1"/>
      <c r="C121" s="1"/>
      <c r="D121" s="1"/>
      <c r="E121" s="1"/>
      <c r="F121" s="348" t="s">
        <v>70</v>
      </c>
      <c r="G121" s="325"/>
      <c r="H121" s="28">
        <f>H120+H119</f>
        <v>2</v>
      </c>
      <c r="I121" s="29" t="str">
        <f>I119</f>
        <v>No</v>
      </c>
      <c r="J121" s="1"/>
      <c r="K121" s="1"/>
    </row>
    <row r="122" spans="1:11" ht="15.6">
      <c r="A122" s="1"/>
      <c r="B122" s="1"/>
      <c r="C122" s="1"/>
      <c r="D122" s="1"/>
      <c r="E122" s="1"/>
      <c r="F122" s="1"/>
      <c r="G122" s="1"/>
      <c r="H122" s="1"/>
      <c r="I122" s="1"/>
      <c r="J122" s="1"/>
      <c r="K122" s="1"/>
    </row>
    <row r="123" spans="1:11" ht="15.6">
      <c r="A123" s="1"/>
      <c r="B123" s="1"/>
      <c r="C123" s="1"/>
      <c r="D123" s="1"/>
      <c r="E123" s="1"/>
      <c r="F123" s="1"/>
      <c r="G123" s="1"/>
      <c r="H123" s="1"/>
      <c r="I123" s="1"/>
      <c r="J123" s="1"/>
      <c r="K123" s="1"/>
    </row>
    <row r="124" spans="1:11" ht="21.75" customHeight="1">
      <c r="A124" s="1"/>
      <c r="B124" s="7" t="s">
        <v>208</v>
      </c>
      <c r="C124" s="8" t="s">
        <v>192</v>
      </c>
      <c r="D124" s="9"/>
      <c r="E124" s="9"/>
      <c r="F124" s="9"/>
      <c r="G124" s="10"/>
      <c r="H124" s="9"/>
      <c r="I124" s="11" t="s">
        <v>55</v>
      </c>
      <c r="J124" s="12" t="s">
        <v>159</v>
      </c>
      <c r="K124" s="6">
        <v>1</v>
      </c>
    </row>
    <row r="125" spans="1:11" ht="46.8">
      <c r="A125" s="1"/>
      <c r="B125" s="13">
        <f>B114+1</f>
        <v>11</v>
      </c>
      <c r="C125" s="14" t="str">
        <f>'06-External Development'!D32</f>
        <v>SITE CLEARANCE:
Before leaving the Site, clear and maintain the site of debris and dump materials. Remove all paint and plaster spills from windows, doors, and electric fixtures.</v>
      </c>
      <c r="D125" s="15"/>
      <c r="E125" s="15"/>
      <c r="F125" s="16"/>
      <c r="G125" s="15"/>
      <c r="H125" s="17" t="str">
        <f t="shared" ref="H125:H130" si="10">IF(PRODUCT(D125,E125,F125,G125,I125)=0,"",PRODUCT(D125,E125,F125,G125,I125))</f>
        <v/>
      </c>
      <c r="I125" s="18"/>
      <c r="J125" s="12" t="s">
        <v>49</v>
      </c>
      <c r="K125" s="6">
        <v>1</v>
      </c>
    </row>
    <row r="126" spans="1:11" ht="15.6">
      <c r="A126" s="1"/>
      <c r="B126" s="19"/>
      <c r="C126" s="20"/>
      <c r="D126" s="21"/>
      <c r="E126" s="21"/>
      <c r="F126" s="21"/>
      <c r="G126" s="21"/>
      <c r="H126" s="22" t="str">
        <f t="shared" si="10"/>
        <v/>
      </c>
      <c r="I126" s="23"/>
      <c r="J126" s="12" t="s">
        <v>50</v>
      </c>
      <c r="K126" s="6">
        <v>1</v>
      </c>
    </row>
    <row r="127" spans="1:11" ht="15.6">
      <c r="A127" s="1"/>
      <c r="B127" s="19" t="s">
        <v>72</v>
      </c>
      <c r="C127" s="24" t="s">
        <v>210</v>
      </c>
      <c r="D127" s="21">
        <v>1</v>
      </c>
      <c r="E127" s="21"/>
      <c r="F127" s="21"/>
      <c r="G127" s="21"/>
      <c r="H127" s="22">
        <f t="shared" si="10"/>
        <v>1</v>
      </c>
      <c r="I127" s="23"/>
      <c r="J127" s="12" t="s">
        <v>51</v>
      </c>
      <c r="K127" s="6">
        <v>1</v>
      </c>
    </row>
    <row r="128" spans="1:11" ht="15.6">
      <c r="A128" s="1"/>
      <c r="B128" s="18"/>
      <c r="C128" s="24"/>
      <c r="D128" s="21"/>
      <c r="E128" s="21"/>
      <c r="F128" s="21"/>
      <c r="G128" s="21"/>
      <c r="H128" s="22" t="str">
        <f t="shared" si="10"/>
        <v/>
      </c>
      <c r="I128" s="23"/>
      <c r="J128" s="12" t="s">
        <v>53</v>
      </c>
      <c r="K128" s="6">
        <v>1</v>
      </c>
    </row>
    <row r="129" spans="1:11" ht="15.6">
      <c r="A129" s="1"/>
      <c r="B129" s="18"/>
      <c r="C129" s="24"/>
      <c r="D129" s="21"/>
      <c r="E129" s="21"/>
      <c r="F129" s="21"/>
      <c r="G129" s="21"/>
      <c r="H129" s="22" t="str">
        <f t="shared" si="10"/>
        <v/>
      </c>
      <c r="I129" s="23"/>
      <c r="J129" s="12" t="s">
        <v>55</v>
      </c>
      <c r="K129" s="6">
        <v>1</v>
      </c>
    </row>
    <row r="130" spans="1:11" ht="15.6">
      <c r="A130" s="1"/>
      <c r="B130" s="18"/>
      <c r="C130" s="16"/>
      <c r="D130" s="21"/>
      <c r="E130" s="21"/>
      <c r="F130" s="21"/>
      <c r="G130" s="21"/>
      <c r="H130" s="22" t="str">
        <f t="shared" si="10"/>
        <v/>
      </c>
      <c r="I130" s="23"/>
      <c r="J130" s="1"/>
      <c r="K130" s="1"/>
    </row>
    <row r="131" spans="1:11" ht="15.6">
      <c r="A131" s="1"/>
      <c r="B131" s="25"/>
      <c r="C131" s="26"/>
      <c r="D131" s="26"/>
      <c r="E131" s="27"/>
      <c r="F131" s="348" t="s">
        <v>68</v>
      </c>
      <c r="G131" s="325"/>
      <c r="H131" s="28">
        <f>IF(SUM(H125:H130)=0,"",SUM(H125:H130))</f>
        <v>1</v>
      </c>
      <c r="I131" s="29" t="str">
        <f>IF(I124="1%steel","cft",IF(I124="1.5%steel","cft",IF(I124="2%steel","cft",I124)))</f>
        <v>Job</v>
      </c>
      <c r="J131" s="1"/>
      <c r="K131" s="1"/>
    </row>
    <row r="132" spans="1:11" ht="15.6">
      <c r="A132" s="1"/>
      <c r="B132" s="1"/>
      <c r="C132" s="1"/>
      <c r="D132" s="1"/>
      <c r="E132" s="1"/>
      <c r="F132" s="349" t="s">
        <v>69</v>
      </c>
      <c r="G132" s="350"/>
      <c r="H132" s="30">
        <v>0</v>
      </c>
      <c r="I132" s="31" t="str">
        <f>I131</f>
        <v>Job</v>
      </c>
      <c r="J132" s="1"/>
      <c r="K132" s="1"/>
    </row>
    <row r="133" spans="1:11" ht="15.6">
      <c r="A133" s="1"/>
      <c r="B133" s="1"/>
      <c r="C133" s="1"/>
      <c r="D133" s="1"/>
      <c r="E133" s="1"/>
      <c r="F133" s="348" t="s">
        <v>70</v>
      </c>
      <c r="G133" s="325"/>
      <c r="H133" s="28">
        <f>H132+H131</f>
        <v>1</v>
      </c>
      <c r="I133" s="29" t="str">
        <f>I131</f>
        <v>Job</v>
      </c>
      <c r="J133" s="1"/>
      <c r="K133" s="1"/>
    </row>
    <row r="134" spans="1:11" ht="15.6">
      <c r="A134" s="1"/>
      <c r="B134" s="1"/>
      <c r="C134" s="1"/>
      <c r="D134" s="1"/>
      <c r="E134" s="1"/>
      <c r="F134" s="1"/>
      <c r="G134" s="1"/>
      <c r="H134" s="1"/>
      <c r="I134" s="1"/>
      <c r="J134" s="1"/>
      <c r="K134" s="1"/>
    </row>
    <row r="135" spans="1:11" ht="15.6">
      <c r="A135" s="1"/>
      <c r="B135" s="1"/>
      <c r="C135" s="1"/>
      <c r="D135" s="1"/>
      <c r="E135" s="1"/>
      <c r="F135" s="1"/>
      <c r="G135" s="1"/>
      <c r="H135" s="1"/>
      <c r="I135" s="1"/>
      <c r="J135" s="1"/>
      <c r="K135" s="1"/>
    </row>
    <row r="136" spans="1:11" ht="21.75" customHeight="1">
      <c r="A136" s="1"/>
      <c r="B136" s="7" t="s">
        <v>208</v>
      </c>
      <c r="C136" s="8" t="s">
        <v>192</v>
      </c>
      <c r="D136" s="9"/>
      <c r="E136" s="9"/>
      <c r="F136" s="9"/>
      <c r="G136" s="10"/>
      <c r="H136" s="9"/>
      <c r="I136" s="11" t="s">
        <v>41</v>
      </c>
      <c r="J136" s="12" t="s">
        <v>159</v>
      </c>
      <c r="K136" s="6">
        <v>1</v>
      </c>
    </row>
    <row r="137" spans="1:11" ht="46.8">
      <c r="A137" s="1"/>
      <c r="B137" s="13">
        <f>B125+1</f>
        <v>12</v>
      </c>
      <c r="C137" s="14" t="str">
        <f>'06-External Development'!D33</f>
        <v>Fire Extinguisher 
Supplying and fixing of Dry Chemical Powder Fire Extinguisher 6Kg Capacity complete in all respect</v>
      </c>
      <c r="D137" s="15"/>
      <c r="E137" s="15"/>
      <c r="F137" s="16"/>
      <c r="G137" s="15"/>
      <c r="H137" s="17" t="str">
        <f t="shared" ref="H137:H141" si="11">IF(PRODUCT(D137,E137,F137,G137,I137)=0,"",PRODUCT(D137,E137,F137,G137,I137))</f>
        <v/>
      </c>
      <c r="I137" s="18"/>
      <c r="J137" s="12" t="s">
        <v>49</v>
      </c>
      <c r="K137" s="6">
        <v>1</v>
      </c>
    </row>
    <row r="138" spans="1:11" ht="15.6">
      <c r="A138" s="1"/>
      <c r="B138" s="19"/>
      <c r="C138" s="20"/>
      <c r="D138" s="21"/>
      <c r="E138" s="21"/>
      <c r="F138" s="21"/>
      <c r="G138" s="21"/>
      <c r="H138" s="22" t="str">
        <f t="shared" si="11"/>
        <v/>
      </c>
      <c r="I138" s="23"/>
      <c r="J138" s="12" t="s">
        <v>50</v>
      </c>
      <c r="K138" s="6">
        <v>1</v>
      </c>
    </row>
    <row r="139" spans="1:11" ht="15.6">
      <c r="A139" s="1"/>
      <c r="B139" s="19" t="s">
        <v>72</v>
      </c>
      <c r="C139" s="24" t="s">
        <v>209</v>
      </c>
      <c r="D139" s="21">
        <v>2</v>
      </c>
      <c r="E139" s="21"/>
      <c r="F139" s="21"/>
      <c r="G139" s="21"/>
      <c r="H139" s="22">
        <f t="shared" si="11"/>
        <v>2</v>
      </c>
      <c r="I139" s="23"/>
      <c r="J139" s="12" t="s">
        <v>51</v>
      </c>
      <c r="K139" s="6">
        <v>1</v>
      </c>
    </row>
    <row r="140" spans="1:11" ht="15.6">
      <c r="A140" s="1"/>
      <c r="B140" s="18"/>
      <c r="C140" s="24"/>
      <c r="D140" s="21"/>
      <c r="E140" s="21"/>
      <c r="F140" s="21"/>
      <c r="G140" s="21"/>
      <c r="H140" s="22" t="str">
        <f t="shared" si="11"/>
        <v/>
      </c>
      <c r="I140" s="23"/>
      <c r="J140" s="12" t="s">
        <v>53</v>
      </c>
      <c r="K140" s="6">
        <v>1</v>
      </c>
    </row>
    <row r="141" spans="1:11" ht="15.6">
      <c r="A141" s="1"/>
      <c r="B141" s="18"/>
      <c r="C141" s="16"/>
      <c r="D141" s="21"/>
      <c r="E141" s="21"/>
      <c r="F141" s="21"/>
      <c r="G141" s="21"/>
      <c r="H141" s="22" t="str">
        <f t="shared" si="11"/>
        <v/>
      </c>
      <c r="I141" s="23"/>
      <c r="J141" s="1"/>
      <c r="K141" s="1"/>
    </row>
    <row r="142" spans="1:11" ht="15.6">
      <c r="A142" s="1"/>
      <c r="B142" s="25"/>
      <c r="C142" s="26"/>
      <c r="D142" s="26"/>
      <c r="E142" s="27"/>
      <c r="F142" s="348" t="s">
        <v>68</v>
      </c>
      <c r="G142" s="325"/>
      <c r="H142" s="28">
        <f>IF(SUM(H137:H141)=0,"",SUM(H137:H141))</f>
        <v>2</v>
      </c>
      <c r="I142" s="29" t="str">
        <f>IF(I136="1%steel","cft",IF(I136="1.5%steel","cft",IF(I136="2%steel","cft",I136)))</f>
        <v>No</v>
      </c>
      <c r="J142" s="1"/>
      <c r="K142" s="1"/>
    </row>
    <row r="143" spans="1:11" ht="15.6">
      <c r="A143" s="1"/>
      <c r="B143" s="1"/>
      <c r="C143" s="1"/>
      <c r="D143" s="1"/>
      <c r="E143" s="1"/>
      <c r="F143" s="349" t="s">
        <v>69</v>
      </c>
      <c r="G143" s="350"/>
      <c r="H143" s="30">
        <v>0</v>
      </c>
      <c r="I143" s="31" t="str">
        <f>I142</f>
        <v>No</v>
      </c>
      <c r="J143" s="1"/>
      <c r="K143" s="1"/>
    </row>
    <row r="144" spans="1:11" ht="15.6">
      <c r="A144" s="1"/>
      <c r="B144" s="1"/>
      <c r="C144" s="1"/>
      <c r="D144" s="1"/>
      <c r="E144" s="1"/>
      <c r="F144" s="348" t="s">
        <v>70</v>
      </c>
      <c r="G144" s="325"/>
      <c r="H144" s="28">
        <f>H143+H142</f>
        <v>2</v>
      </c>
      <c r="I144" s="29" t="str">
        <f>I142</f>
        <v>No</v>
      </c>
      <c r="J144" s="1"/>
      <c r="K144" s="1"/>
    </row>
    <row r="145" spans="1:11" ht="15.6">
      <c r="A145" s="1"/>
      <c r="B145" s="1"/>
      <c r="C145" s="1"/>
      <c r="D145" s="1"/>
      <c r="E145" s="1"/>
      <c r="F145" s="1"/>
      <c r="G145" s="1"/>
      <c r="H145" s="1"/>
      <c r="I145" s="1"/>
      <c r="J145" s="1"/>
      <c r="K145" s="1"/>
    </row>
    <row r="146" spans="1:11" ht="15.6">
      <c r="A146" s="1"/>
      <c r="B146" s="1"/>
      <c r="C146" s="1"/>
      <c r="D146" s="1"/>
      <c r="E146" s="1"/>
      <c r="F146" s="1"/>
      <c r="G146" s="1"/>
      <c r="H146" s="1"/>
      <c r="I146" s="1"/>
      <c r="J146" s="1"/>
      <c r="K146" s="1"/>
    </row>
    <row r="147" spans="1:11" ht="21.75" customHeight="1">
      <c r="A147" s="1"/>
      <c r="B147" s="7" t="s">
        <v>208</v>
      </c>
      <c r="C147" s="8" t="s">
        <v>192</v>
      </c>
      <c r="D147" s="9"/>
      <c r="E147" s="9"/>
      <c r="F147" s="9"/>
      <c r="G147" s="10"/>
      <c r="H147" s="9"/>
      <c r="I147" s="11" t="s">
        <v>41</v>
      </c>
      <c r="J147" s="12" t="s">
        <v>159</v>
      </c>
      <c r="K147" s="6">
        <v>1</v>
      </c>
    </row>
    <row r="148" spans="1:11" ht="124.8">
      <c r="A148" s="1"/>
      <c r="B148" s="13">
        <f>B137+1</f>
        <v>13</v>
      </c>
      <c r="C148" s="14" t="str">
        <f>'06-External Development'!D34</f>
        <v>INAUGURATION PLAQUE
Supply and installation of a project signboard fabricated from stainless steel (SS) sheet, nominal size 24″ × 24″, or as directed by the Engineer-in-Charge, complete in all respects.
The work shall include cutting, fabrication, fixing, anchoring, and finishing of the signboard, including all necessary materials, fasteners, tools, labor, and safety measures, in accordance with the drawings and technical specifications.</v>
      </c>
      <c r="D148" s="15"/>
      <c r="E148" s="15"/>
      <c r="F148" s="16"/>
      <c r="G148" s="15"/>
      <c r="H148" s="17" t="str">
        <f t="shared" ref="H148:H153" si="12">IF(PRODUCT(D148,E148,F148,G148,I148)=0,"",PRODUCT(D148,E148,F148,G148,I148))</f>
        <v/>
      </c>
      <c r="I148" s="18"/>
      <c r="J148" s="12" t="s">
        <v>49</v>
      </c>
      <c r="K148" s="6">
        <v>1</v>
      </c>
    </row>
    <row r="149" spans="1:11" ht="15.6">
      <c r="A149" s="1"/>
      <c r="B149" s="19"/>
      <c r="C149" s="20"/>
      <c r="D149" s="21"/>
      <c r="E149" s="21"/>
      <c r="F149" s="21"/>
      <c r="G149" s="21"/>
      <c r="H149" s="22" t="str">
        <f t="shared" si="12"/>
        <v/>
      </c>
      <c r="I149" s="23"/>
      <c r="J149" s="12" t="s">
        <v>50</v>
      </c>
      <c r="K149" s="6">
        <v>1</v>
      </c>
    </row>
    <row r="150" spans="1:11" ht="15.6">
      <c r="A150" s="1"/>
      <c r="B150" s="19" t="s">
        <v>72</v>
      </c>
      <c r="C150" s="24" t="s">
        <v>209</v>
      </c>
      <c r="D150" s="21">
        <v>1</v>
      </c>
      <c r="E150" s="21"/>
      <c r="F150" s="21"/>
      <c r="G150" s="21"/>
      <c r="H150" s="22">
        <f t="shared" si="12"/>
        <v>1</v>
      </c>
      <c r="I150" s="23"/>
      <c r="J150" s="12" t="s">
        <v>51</v>
      </c>
      <c r="K150" s="6">
        <v>1</v>
      </c>
    </row>
    <row r="151" spans="1:11" ht="15.6">
      <c r="A151" s="1"/>
      <c r="B151" s="18"/>
      <c r="C151" s="24"/>
      <c r="D151" s="21"/>
      <c r="E151" s="21"/>
      <c r="F151" s="21"/>
      <c r="G151" s="21"/>
      <c r="H151" s="22" t="str">
        <f t="shared" si="12"/>
        <v/>
      </c>
      <c r="I151" s="23"/>
      <c r="J151" s="12" t="s">
        <v>53</v>
      </c>
      <c r="K151" s="6">
        <v>1</v>
      </c>
    </row>
    <row r="152" spans="1:11" ht="15.6">
      <c r="A152" s="1"/>
      <c r="B152" s="18"/>
      <c r="C152" s="16"/>
      <c r="D152" s="21"/>
      <c r="E152" s="21"/>
      <c r="F152" s="21"/>
      <c r="G152" s="21"/>
      <c r="H152" s="22" t="str">
        <f t="shared" si="12"/>
        <v/>
      </c>
      <c r="I152" s="23"/>
      <c r="J152" s="1"/>
      <c r="K152" s="1"/>
    </row>
    <row r="153" spans="1:11" ht="15.6">
      <c r="A153" s="1"/>
      <c r="B153" s="18"/>
      <c r="C153" s="16"/>
      <c r="D153" s="21"/>
      <c r="E153" s="21"/>
      <c r="F153" s="21"/>
      <c r="G153" s="21"/>
      <c r="H153" s="22" t="str">
        <f t="shared" si="12"/>
        <v/>
      </c>
      <c r="I153" s="23"/>
      <c r="J153" s="1"/>
      <c r="K153" s="1"/>
    </row>
    <row r="154" spans="1:11" ht="15.6">
      <c r="A154" s="1"/>
      <c r="B154" s="25"/>
      <c r="C154" s="26"/>
      <c r="D154" s="26"/>
      <c r="E154" s="27"/>
      <c r="F154" s="348" t="s">
        <v>68</v>
      </c>
      <c r="G154" s="325"/>
      <c r="H154" s="28">
        <f>IF(SUM(H148:H153)=0,"",SUM(H148:H153))</f>
        <v>1</v>
      </c>
      <c r="I154" s="29" t="str">
        <f>IF(I147="1%steel","cft",IF(I147="1.5%steel","cft",IF(I147="2%steel","cft",I147)))</f>
        <v>No</v>
      </c>
      <c r="J154" s="1"/>
      <c r="K154" s="1"/>
    </row>
    <row r="155" spans="1:11" ht="15.6">
      <c r="A155" s="1"/>
      <c r="B155" s="1"/>
      <c r="C155" s="1"/>
      <c r="D155" s="1"/>
      <c r="E155" s="1"/>
      <c r="F155" s="349" t="s">
        <v>69</v>
      </c>
      <c r="G155" s="350"/>
      <c r="H155" s="30">
        <v>0</v>
      </c>
      <c r="I155" s="31" t="str">
        <f>I154</f>
        <v>No</v>
      </c>
      <c r="J155" s="1"/>
      <c r="K155" s="1"/>
    </row>
    <row r="156" spans="1:11" ht="15.6">
      <c r="A156" s="1"/>
      <c r="B156" s="1"/>
      <c r="C156" s="1"/>
      <c r="D156" s="1"/>
      <c r="E156" s="1"/>
      <c r="F156" s="348" t="s">
        <v>70</v>
      </c>
      <c r="G156" s="325"/>
      <c r="H156" s="28">
        <f>H155+H154</f>
        <v>1</v>
      </c>
      <c r="I156" s="29" t="str">
        <f>I154</f>
        <v>No</v>
      </c>
      <c r="J156" s="1"/>
      <c r="K156" s="1"/>
    </row>
    <row r="157" spans="1:11" ht="15.6">
      <c r="A157" s="1"/>
      <c r="B157" s="1"/>
      <c r="C157" s="1"/>
      <c r="D157" s="1"/>
      <c r="E157" s="1"/>
      <c r="F157" s="1"/>
      <c r="G157" s="1"/>
      <c r="H157" s="1"/>
      <c r="I157" s="1"/>
      <c r="J157" s="1"/>
      <c r="K157" s="1"/>
    </row>
    <row r="158" spans="1:11" ht="15.6">
      <c r="A158" s="1"/>
      <c r="B158" s="1"/>
      <c r="C158" s="1"/>
      <c r="D158" s="1"/>
      <c r="E158" s="1"/>
      <c r="F158" s="1"/>
      <c r="G158" s="1"/>
      <c r="H158" s="1"/>
      <c r="I158" s="1"/>
      <c r="J158" s="1"/>
      <c r="K158" s="1"/>
    </row>
  </sheetData>
  <mergeCells count="41">
    <mergeCell ref="F156:G156"/>
    <mergeCell ref="F142:G142"/>
    <mergeCell ref="F143:G143"/>
    <mergeCell ref="F144:G144"/>
    <mergeCell ref="F154:G154"/>
    <mergeCell ref="F155:G155"/>
    <mergeCell ref="F120:G120"/>
    <mergeCell ref="F121:G121"/>
    <mergeCell ref="F131:G131"/>
    <mergeCell ref="F132:G132"/>
    <mergeCell ref="F133:G133"/>
    <mergeCell ref="F98:G98"/>
    <mergeCell ref="F108:G108"/>
    <mergeCell ref="F109:G109"/>
    <mergeCell ref="F110:G110"/>
    <mergeCell ref="F119:G119"/>
    <mergeCell ref="F85:G85"/>
    <mergeCell ref="F86:G86"/>
    <mergeCell ref="F87:G87"/>
    <mergeCell ref="F96:G96"/>
    <mergeCell ref="F97:G97"/>
    <mergeCell ref="F62:G62"/>
    <mergeCell ref="F63:G63"/>
    <mergeCell ref="F73:G73"/>
    <mergeCell ref="F74:G74"/>
    <mergeCell ref="F75:G75"/>
    <mergeCell ref="F38:G38"/>
    <mergeCell ref="F48:G48"/>
    <mergeCell ref="F49:G49"/>
    <mergeCell ref="F50:G50"/>
    <mergeCell ref="F61:G61"/>
    <mergeCell ref="F24:G24"/>
    <mergeCell ref="F25:G25"/>
    <mergeCell ref="F26:G26"/>
    <mergeCell ref="F36:G36"/>
    <mergeCell ref="F37:G37"/>
    <mergeCell ref="B2:C2"/>
    <mergeCell ref="D2:I2"/>
    <mergeCell ref="F12:G12"/>
    <mergeCell ref="F13:G13"/>
    <mergeCell ref="F14:G14"/>
  </mergeCells>
  <dataValidations count="1">
    <dataValidation type="list" allowBlank="1" sqref="I6 I17 I29 I41 I53 I66 I78 I90 I101 I113 I124 I136 I147" xr:uid="{00000000-0002-0000-0700-000000000000}">
      <formula1>"cft,ft,Job,Kg,sft,No,m,hp,Set"</formula1>
    </dataValidation>
  </dataValidations>
  <pageMargins left="0.75" right="0.75" top="1" bottom="1" header="0.5" footer="0.5"/>
</worksheet>
</file>

<file path=docMetadata/LabelInfo.xml><?xml version="1.0" encoding="utf-8"?>
<clbl:labelList xmlns:clbl="http://schemas.microsoft.com/office/2020/mipLabelMetadata">
  <clbl:label id="{606bed3f-efae-4d70-a15b-866bb27c918d}" enabled="1" method="Privileged" siteId="{0f9e35db-544f-4f60-bdcc-5ea416e6dc70}"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01-G.Summary</vt:lpstr>
      <vt:lpstr>02-Summary (Retro-fitting Works</vt:lpstr>
      <vt:lpstr>03-B.O.Q CIVIL WORK</vt:lpstr>
      <vt:lpstr>03(a)-M.S Civil Work</vt:lpstr>
      <vt:lpstr>04-B.O.Q Electrical WORK</vt:lpstr>
      <vt:lpstr>04(a)-M.S Electrical Work</vt:lpstr>
      <vt:lpstr>06-External Development</vt:lpstr>
      <vt:lpstr>06(a)-M.S External Development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zeeshan.shehzad@undp.org</dc:creator>
  <cp:lastModifiedBy>Imran Ahmed Malik</cp:lastModifiedBy>
  <dcterms:created xsi:type="dcterms:W3CDTF">2018-02-26T07:12:00Z</dcterms:created>
  <dcterms:modified xsi:type="dcterms:W3CDTF">2026-08-05T07:11:03Z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lanSwiftJobName">
    <vt:lpwstr/>
  </property>
  <property fmtid="{D5CDD505-2E9C-101B-9397-08002B2CF9AE}" pid="3" name="PlanSwiftJobGuid">
    <vt:lpwstr/>
  </property>
  <property fmtid="{D5CDD505-2E9C-101B-9397-08002B2CF9AE}" pid="4" name="LinkedDataId">
    <vt:lpwstr>{15C41D1B-8790-41C6-BFB6-36361E988327}</vt:lpwstr>
  </property>
  <property fmtid="{D5CDD505-2E9C-101B-9397-08002B2CF9AE}" pid="5" name="ICV">
    <vt:lpwstr>02A281A97CF74FE888EFD433FA613F73_12</vt:lpwstr>
  </property>
  <property fmtid="{D5CDD505-2E9C-101B-9397-08002B2CF9AE}" pid="6" name="KSOProductBuildVer">
    <vt:lpwstr>1033-12.1.0.26372</vt:lpwstr>
  </property>
  <property fmtid="{D5CDD505-2E9C-101B-9397-08002B2CF9AE}" pid="7" name="CalculationRule">
    <vt:i4>0</vt:i4>
  </property>
</Properties>
</file>