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Myanmar office\regional office\pakistan\procurement\UNON 1 (2 bridge Oct 25)\JICA 2\Case 1\After TA for RFX\RFX JICA\"/>
    </mc:Choice>
  </mc:AlternateContent>
  <xr:revisionPtr revIDLastSave="0" documentId="13_ncr:1_{85501070-344B-40B9-AACD-A7F9570DCCE3}" xr6:coauthVersionLast="47" xr6:coauthVersionMax="47" xr10:uidLastSave="{00000000-0000-0000-0000-000000000000}"/>
  <bookViews>
    <workbookView xWindow="-108" yWindow="-108" windowWidth="23256" windowHeight="12456" tabRatio="861" activeTab="8" xr2:uid="{00000000-000D-0000-FFFF-FFFF00000000}"/>
  </bookViews>
  <sheets>
    <sheet name="01-G.Summary" sheetId="1" r:id="rId1"/>
    <sheet name="02-Summary (Retro-fitting Works" sheetId="2" r:id="rId2"/>
    <sheet name="03-B.O.Q CIVIL WORK" sheetId="3" r:id="rId3"/>
    <sheet name="03(a)-M.S Civil Work" sheetId="4" state="hidden" r:id="rId4"/>
    <sheet name="04-B.O.Q Electrical WORK" sheetId="5" r:id="rId5"/>
    <sheet name="04(a)-M.S Electrical Work" sheetId="6" state="hidden" r:id="rId6"/>
    <sheet name="05-B.O.Q PHE Works" sheetId="7" r:id="rId7"/>
    <sheet name="05(a)-M.S PHE  Work" sheetId="8" state="hidden" r:id="rId8"/>
    <sheet name="06-External Development" sheetId="9" r:id="rId9"/>
    <sheet name="06(a)-M.S External Development " sheetId="10" state="hidden" r:id="rId10"/>
  </sheets>
  <definedNames>
    <definedName name="_______________________tw1">#REF!</definedName>
    <definedName name="______________________tw1">#REF!</definedName>
    <definedName name="_____________________tw1">#REF!</definedName>
    <definedName name="____________________tw1">#REF!</definedName>
    <definedName name="___________________tw1">#REF!</definedName>
    <definedName name="__________________tw1">#REF!</definedName>
    <definedName name="_________________tw1">#REF!</definedName>
    <definedName name="________________tw1">#REF!</definedName>
    <definedName name="_______________tw1">#REF!</definedName>
    <definedName name="______________tw1">#REF!</definedName>
    <definedName name="_____________tw1">#REF!</definedName>
    <definedName name="____________tw1">#REF!</definedName>
    <definedName name="___________tw1">#REF!</definedName>
    <definedName name="__________tw1">#REF!</definedName>
    <definedName name="_________tw1">#REF!</definedName>
    <definedName name="________tw1">#REF!</definedName>
    <definedName name="_______tw1">#REF!</definedName>
    <definedName name="______tw1">#REF!</definedName>
    <definedName name="_____tw1">#REF!</definedName>
    <definedName name="____A66666">#REF!</definedName>
    <definedName name="____tw1">#REF!</definedName>
    <definedName name="___A66666">#REF!</definedName>
    <definedName name="___tw1">#REF!</definedName>
    <definedName name="__A66666">#REF!</definedName>
    <definedName name="__tw1">#REF!</definedName>
    <definedName name="_a">#REF!</definedName>
    <definedName name="_A66666">#REF!</definedName>
    <definedName name="_des1">#REF!</definedName>
    <definedName name="_Fill">#REF!</definedName>
    <definedName name="_xlnm._FilterDatabase" localSheetId="2" hidden="1">'03-B.O.Q CIVIL WORK'!$B$3:$H$59</definedName>
    <definedName name="_Key1">#REF!</definedName>
    <definedName name="_Key2">#REF!</definedName>
    <definedName name="_ROW14">#REF!</definedName>
    <definedName name="_ROW20">#REF!</definedName>
    <definedName name="_Sort">#REF!</definedName>
    <definedName name="_tw1">#REF!</definedName>
    <definedName name="a">#REF!</definedName>
    <definedName name="aa">#REF!</definedName>
    <definedName name="abc">#REF!</definedName>
    <definedName name="appendix">#REF!</definedName>
    <definedName name="as">#REF!</definedName>
    <definedName name="ass">#REF!</definedName>
    <definedName name="az">#REF!</definedName>
    <definedName name="b">#REF!</definedName>
    <definedName name="bb">#REF!</definedName>
    <definedName name="BBB">#REF!</definedName>
    <definedName name="bend">#REF!</definedName>
    <definedName name="BOTHICK">#REF!</definedName>
    <definedName name="boynsr">#REF!</definedName>
    <definedName name="boynsr1">#REF!</definedName>
    <definedName name="boynsr3">#REF!</definedName>
    <definedName name="boynsr5">#REF!</definedName>
    <definedName name="boysr">#REF!</definedName>
    <definedName name="boysr1">#REF!</definedName>
    <definedName name="boysr2">#REF!</definedName>
    <definedName name="boysr3">#REF!</definedName>
    <definedName name="building">#REF!</definedName>
    <definedName name="cal">#REF!</definedName>
    <definedName name="chaudhry">#REF!</definedName>
    <definedName name="Code">#REF!</definedName>
    <definedName name="d">#REF!</definedName>
    <definedName name="dd">#REF!</definedName>
    <definedName name="DDD">#REF!</definedName>
    <definedName name="Dec">#REF!</definedName>
    <definedName name="Descri">#REF!</definedName>
    <definedName name="dese">#REF!</definedName>
    <definedName name="Desri">#REF!</definedName>
    <definedName name="Desup">#REF!</definedName>
    <definedName name="DL">#REF!</definedName>
    <definedName name="dsd">#REF!</definedName>
    <definedName name="e">#REF!</definedName>
    <definedName name="ee">#REF!</definedName>
    <definedName name="eee">#REF!</definedName>
    <definedName name="ESTQTY">#REF!</definedName>
    <definedName name="F">#REF!</definedName>
    <definedName name="fdsa">#REF!</definedName>
    <definedName name="FF">#REF!</definedName>
    <definedName name="fgh">#REF!</definedName>
    <definedName name="Fill">#REF!</definedName>
    <definedName name="G">#REF!</definedName>
    <definedName name="GF">#REF!</definedName>
    <definedName name="ggg">#REF!</definedName>
    <definedName name="gpcd">#REF!</definedName>
    <definedName name="gs">#REF!</definedName>
    <definedName name="h">#REF!</definedName>
    <definedName name="household">#REF!</definedName>
    <definedName name="hyttr">#REF!</definedName>
    <definedName name="I">#REF!</definedName>
    <definedName name="INFO">#REF!</definedName>
    <definedName name="ITE">#REF!</definedName>
    <definedName name="ITMS">#REF!</definedName>
    <definedName name="IV">#REF!</definedName>
    <definedName name="j">#REF!</definedName>
    <definedName name="J1ws">#REF!</definedName>
    <definedName name="J1wsES">#REF!</definedName>
    <definedName name="jh">#REF!</definedName>
    <definedName name="jhjhjhjhjhjhjhfg">#REF!</definedName>
    <definedName name="jjjj">#REF!</definedName>
    <definedName name="k">#REF!</definedName>
    <definedName name="kkkkkk">#REF!</definedName>
    <definedName name="kl">#REF!</definedName>
    <definedName name="L">#REF!</definedName>
    <definedName name="L_1">#REF!</definedName>
    <definedName name="L_10">#REF!</definedName>
    <definedName name="L_11">#REF!</definedName>
    <definedName name="L_12">#REF!</definedName>
    <definedName name="L_13">#REF!</definedName>
    <definedName name="L_14">#REF!</definedName>
    <definedName name="L_15">#REF!</definedName>
    <definedName name="L_2">#REF!</definedName>
    <definedName name="L_3">#REF!</definedName>
    <definedName name="L_4">#REF!</definedName>
    <definedName name="L_5">#REF!</definedName>
    <definedName name="L_6">#REF!</definedName>
    <definedName name="L_7">#REF!</definedName>
    <definedName name="L_8">#REF!</definedName>
    <definedName name="L_9">#REF!</definedName>
    <definedName name="lkjh">#REF!</definedName>
    <definedName name="ll">#REF!</definedName>
    <definedName name="lp">#REF!</definedName>
    <definedName name="lpcd">#REF!</definedName>
    <definedName name="LPDC">#REF!</definedName>
    <definedName name="M">#REF!</definedName>
    <definedName name="M_1">#REF!</definedName>
    <definedName name="M_10">#REF!</definedName>
    <definedName name="M_11">#REF!</definedName>
    <definedName name="M_12">#REF!</definedName>
    <definedName name="M_13">#REF!</definedName>
    <definedName name="M_14">#REF!</definedName>
    <definedName name="M_15">#REF!</definedName>
    <definedName name="M_16">#REF!</definedName>
    <definedName name="M_17">#REF!</definedName>
    <definedName name="M_18">#REF!</definedName>
    <definedName name="M_19">#REF!</definedName>
    <definedName name="M_2">#REF!</definedName>
    <definedName name="M_3">#REF!</definedName>
    <definedName name="M_4">#REF!</definedName>
    <definedName name="M_5">#REF!</definedName>
    <definedName name="M_6">#REF!</definedName>
    <definedName name="M_7">#REF!</definedName>
    <definedName name="M_8">#REF!</definedName>
    <definedName name="M_9">#REF!</definedName>
    <definedName name="MUK">#REF!</definedName>
    <definedName name="n">#REF!</definedName>
    <definedName name="o">#REF!</definedName>
    <definedName name="Ok">#REF!</definedName>
    <definedName name="OPTION">#REF!</definedName>
    <definedName name="p">#REF!</definedName>
    <definedName name="pcc">#REF!</definedName>
    <definedName name="phbn">#REF!</definedName>
    <definedName name="phbnsr">#REF!</definedName>
    <definedName name="phbnsr.">#REF!</definedName>
    <definedName name="phbnsr1">#REF!</definedName>
    <definedName name="phbsr">#REF!</definedName>
    <definedName name="phbsr1">#REF!</definedName>
    <definedName name="PNT">#REF!</definedName>
    <definedName name="PRINT_AREA_MI">#REF!</definedName>
    <definedName name="PRINT_TITLES_MI">#REF!</definedName>
    <definedName name="PrintArea1">#REF!</definedName>
    <definedName name="PrintTitles1">#REF!</definedName>
    <definedName name="Q">#REF!</definedName>
    <definedName name="qtye">#REF!</definedName>
    <definedName name="Quan">#REF!</definedName>
    <definedName name="QUANTITY">#REF!</definedName>
    <definedName name="Quanup">#REF!</definedName>
    <definedName name="R.Bill">#REF!</definedName>
    <definedName name="Rates">#REF!</definedName>
    <definedName name="s">#REF!</definedName>
    <definedName name="sa">#REF!</definedName>
    <definedName name="SAVE">#REF!</definedName>
    <definedName name="scv">#REF!</definedName>
    <definedName name="sd">#REF!</definedName>
    <definedName name="sdadsa">#REF!</definedName>
    <definedName name="SF">#REF!</definedName>
    <definedName name="t">#REF!</definedName>
    <definedName name="Tee">#REF!</definedName>
    <definedName name="v">#REF!</definedName>
    <definedName name="vel">#REF!</definedName>
    <definedName name="w">#REF!</definedName>
    <definedName name="xyz">#REF!</definedName>
    <definedName name="y">#REF!</definedName>
    <definedName name="YY">#REF!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7" roundtripDataChecksum="Jeb7KcEtPC7UMztF1Wwm+ofz1gxzO0nY/NlLbCzNtvA="/>
    </ext>
  </extLst>
</workbook>
</file>

<file path=xl/calcChain.xml><?xml version="1.0" encoding="utf-8"?>
<calcChain xmlns="http://schemas.openxmlformats.org/spreadsheetml/2006/main">
  <c r="I554" i="10" l="1"/>
  <c r="H553" i="10"/>
  <c r="H552" i="10"/>
  <c r="H551" i="10"/>
  <c r="H550" i="10"/>
  <c r="H549" i="10"/>
  <c r="H548" i="10"/>
  <c r="H554" i="10" s="1"/>
  <c r="H556" i="10" s="1"/>
  <c r="F76" i="9" s="1"/>
  <c r="C548" i="10"/>
  <c r="I542" i="10"/>
  <c r="I544" i="10" s="1"/>
  <c r="H541" i="10"/>
  <c r="H540" i="10"/>
  <c r="H539" i="10"/>
  <c r="H538" i="10"/>
  <c r="H537" i="10"/>
  <c r="H542" i="10" s="1"/>
  <c r="H544" i="10" s="1"/>
  <c r="F75" i="9" s="1"/>
  <c r="C537" i="10"/>
  <c r="I531" i="10"/>
  <c r="H530" i="10"/>
  <c r="H529" i="10"/>
  <c r="H528" i="10"/>
  <c r="H527" i="10"/>
  <c r="H526" i="10"/>
  <c r="H525" i="10"/>
  <c r="C525" i="10"/>
  <c r="I519" i="10"/>
  <c r="I521" i="10" s="1"/>
  <c r="H518" i="10"/>
  <c r="H517" i="10"/>
  <c r="H516" i="10"/>
  <c r="H515" i="10"/>
  <c r="H514" i="10"/>
  <c r="C514" i="10"/>
  <c r="I507" i="10"/>
  <c r="I506" i="10"/>
  <c r="I508" i="10" s="1"/>
  <c r="H505" i="10"/>
  <c r="H504" i="10"/>
  <c r="H503" i="10"/>
  <c r="H502" i="10"/>
  <c r="H501" i="10"/>
  <c r="H500" i="10"/>
  <c r="C500" i="10"/>
  <c r="I496" i="10"/>
  <c r="I494" i="10"/>
  <c r="I495" i="10" s="1"/>
  <c r="H493" i="10"/>
  <c r="H492" i="10"/>
  <c r="H491" i="10"/>
  <c r="H490" i="10"/>
  <c r="H489" i="10"/>
  <c r="H488" i="10"/>
  <c r="C488" i="10"/>
  <c r="I484" i="10"/>
  <c r="I482" i="10"/>
  <c r="I483" i="10" s="1"/>
  <c r="H481" i="10"/>
  <c r="H480" i="10"/>
  <c r="H479" i="10"/>
  <c r="H478" i="10"/>
  <c r="H477" i="10"/>
  <c r="C477" i="10"/>
  <c r="I473" i="10"/>
  <c r="I471" i="10"/>
  <c r="I472" i="10" s="1"/>
  <c r="H470" i="10"/>
  <c r="H469" i="10"/>
  <c r="H468" i="10"/>
  <c r="H467" i="10"/>
  <c r="H466" i="10"/>
  <c r="H465" i="10"/>
  <c r="C465" i="10"/>
  <c r="I459" i="10"/>
  <c r="I460" i="10" s="1"/>
  <c r="H458" i="10"/>
  <c r="H457" i="10"/>
  <c r="H456" i="10"/>
  <c r="H455" i="10"/>
  <c r="H454" i="10"/>
  <c r="H453" i="10"/>
  <c r="H452" i="10"/>
  <c r="C452" i="10"/>
  <c r="I446" i="10"/>
  <c r="I448" i="10" s="1"/>
  <c r="H445" i="10"/>
  <c r="H444" i="10"/>
  <c r="H443" i="10"/>
  <c r="H442" i="10"/>
  <c r="H441" i="10"/>
  <c r="H440" i="10"/>
  <c r="C440" i="10"/>
  <c r="I434" i="10"/>
  <c r="I436" i="10" s="1"/>
  <c r="H433" i="10"/>
  <c r="H432" i="10"/>
  <c r="H431" i="10"/>
  <c r="H430" i="10"/>
  <c r="H429" i="10"/>
  <c r="H428" i="10"/>
  <c r="C428" i="10"/>
  <c r="I422" i="10"/>
  <c r="I424" i="10" s="1"/>
  <c r="H421" i="10"/>
  <c r="H420" i="10"/>
  <c r="H419" i="10"/>
  <c r="H418" i="10"/>
  <c r="H417" i="10"/>
  <c r="H416" i="10"/>
  <c r="H415" i="10"/>
  <c r="C415" i="10"/>
  <c r="I409" i="10"/>
  <c r="I410" i="10" s="1"/>
  <c r="H408" i="10"/>
  <c r="H407" i="10"/>
  <c r="H406" i="10"/>
  <c r="H405" i="10"/>
  <c r="H404" i="10"/>
  <c r="H409" i="10" s="1"/>
  <c r="H411" i="10" s="1"/>
  <c r="F49" i="9" s="1"/>
  <c r="H403" i="10"/>
  <c r="C403" i="10"/>
  <c r="I397" i="10"/>
  <c r="H396" i="10"/>
  <c r="H395" i="10"/>
  <c r="H394" i="10"/>
  <c r="H393" i="10"/>
  <c r="H392" i="10"/>
  <c r="H391" i="10"/>
  <c r="C391" i="10"/>
  <c r="I385" i="10"/>
  <c r="I387" i="10" s="1"/>
  <c r="H384" i="10"/>
  <c r="H383" i="10"/>
  <c r="H382" i="10"/>
  <c r="H381" i="10"/>
  <c r="H380" i="10"/>
  <c r="H379" i="10"/>
  <c r="H378" i="10"/>
  <c r="H377" i="10"/>
  <c r="H376" i="10"/>
  <c r="H375" i="10"/>
  <c r="C375" i="10"/>
  <c r="I369" i="10"/>
  <c r="I371" i="10" s="1"/>
  <c r="H368" i="10"/>
  <c r="H367" i="10"/>
  <c r="H366" i="10"/>
  <c r="H364" i="10"/>
  <c r="H363" i="10"/>
  <c r="H362" i="10"/>
  <c r="C362" i="10"/>
  <c r="I356" i="10"/>
  <c r="I358" i="10" s="1"/>
  <c r="H355" i="10"/>
  <c r="H354" i="10"/>
  <c r="H353" i="10"/>
  <c r="H352" i="10"/>
  <c r="H351" i="10"/>
  <c r="H350" i="10"/>
  <c r="C350" i="10"/>
  <c r="I346" i="10"/>
  <c r="I344" i="10"/>
  <c r="I345" i="10" s="1"/>
  <c r="H343" i="10"/>
  <c r="H342" i="10"/>
  <c r="H341" i="10"/>
  <c r="H340" i="10"/>
  <c r="H339" i="10"/>
  <c r="H338" i="10"/>
  <c r="H337" i="10"/>
  <c r="C337" i="10"/>
  <c r="I331" i="10"/>
  <c r="H330" i="10"/>
  <c r="H329" i="10"/>
  <c r="H328" i="10"/>
  <c r="H327" i="10"/>
  <c r="H326" i="10"/>
  <c r="E325" i="10"/>
  <c r="H325" i="10" s="1"/>
  <c r="H324" i="10"/>
  <c r="H323" i="10"/>
  <c r="H322" i="10"/>
  <c r="E321" i="10"/>
  <c r="H321" i="10" s="1"/>
  <c r="H319" i="10"/>
  <c r="H318" i="10"/>
  <c r="H317" i="10"/>
  <c r="H316" i="10"/>
  <c r="C316" i="10"/>
  <c r="I310" i="10"/>
  <c r="I312" i="10" s="1"/>
  <c r="H309" i="10"/>
  <c r="H308" i="10"/>
  <c r="E307" i="10"/>
  <c r="H307" i="10" s="1"/>
  <c r="H306" i="10"/>
  <c r="H305" i="10"/>
  <c r="H304" i="10"/>
  <c r="H303" i="10"/>
  <c r="E302" i="10"/>
  <c r="H301" i="10"/>
  <c r="H300" i="10"/>
  <c r="H299" i="10"/>
  <c r="H298" i="10"/>
  <c r="C298" i="10"/>
  <c r="I294" i="10"/>
  <c r="I293" i="10"/>
  <c r="I292" i="10"/>
  <c r="H291" i="10"/>
  <c r="H290" i="10"/>
  <c r="H288" i="10"/>
  <c r="H287" i="10"/>
  <c r="H286" i="10"/>
  <c r="H285" i="10"/>
  <c r="H284" i="10"/>
  <c r="H283" i="10"/>
  <c r="H282" i="10"/>
  <c r="C282" i="10"/>
  <c r="I278" i="10"/>
  <c r="I276" i="10"/>
  <c r="I277" i="10" s="1"/>
  <c r="H275" i="10"/>
  <c r="H274" i="10"/>
  <c r="H273" i="10"/>
  <c r="H272" i="10"/>
  <c r="H271" i="10"/>
  <c r="H270" i="10"/>
  <c r="H269" i="10"/>
  <c r="H268" i="10"/>
  <c r="C268" i="10"/>
  <c r="I262" i="10"/>
  <c r="I264" i="10" s="1"/>
  <c r="H261" i="10"/>
  <c r="H260" i="10"/>
  <c r="H259" i="10"/>
  <c r="H258" i="10"/>
  <c r="H257" i="10"/>
  <c r="H256" i="10"/>
  <c r="E255" i="10"/>
  <c r="H255" i="10" s="1"/>
  <c r="H254" i="10"/>
  <c r="H253" i="10"/>
  <c r="E252" i="10"/>
  <c r="H252" i="10" s="1"/>
  <c r="H250" i="10"/>
  <c r="H249" i="10"/>
  <c r="H248" i="10"/>
  <c r="H247" i="10"/>
  <c r="C247" i="10"/>
  <c r="I241" i="10"/>
  <c r="I243" i="10" s="1"/>
  <c r="H240" i="10"/>
  <c r="H239" i="10"/>
  <c r="H238" i="10"/>
  <c r="H237" i="10"/>
  <c r="H236" i="10"/>
  <c r="H235" i="10"/>
  <c r="H234" i="10"/>
  <c r="H233" i="10"/>
  <c r="H232" i="10"/>
  <c r="H231" i="10"/>
  <c r="H230" i="10"/>
  <c r="H229" i="10"/>
  <c r="H227" i="10"/>
  <c r="H226" i="10"/>
  <c r="C226" i="10"/>
  <c r="I220" i="10"/>
  <c r="I222" i="10" s="1"/>
  <c r="H220" i="10"/>
  <c r="H222" i="10" s="1"/>
  <c r="F24" i="9" s="1"/>
  <c r="H219" i="10"/>
  <c r="H218" i="10"/>
  <c r="H217" i="10"/>
  <c r="H216" i="10"/>
  <c r="H215" i="10"/>
  <c r="H214" i="10"/>
  <c r="H213" i="10"/>
  <c r="H212" i="10"/>
  <c r="H211" i="10"/>
  <c r="H210" i="10"/>
  <c r="C210" i="10"/>
  <c r="B210" i="10"/>
  <c r="B226" i="10" s="1"/>
  <c r="B247" i="10" s="1"/>
  <c r="B268" i="10" s="1"/>
  <c r="B282" i="10" s="1"/>
  <c r="B298" i="10" s="1"/>
  <c r="B316" i="10" s="1"/>
  <c r="B337" i="10" s="1"/>
  <c r="B350" i="10" s="1"/>
  <c r="B362" i="10" s="1"/>
  <c r="B375" i="10" s="1"/>
  <c r="B391" i="10" s="1"/>
  <c r="B403" i="10" s="1"/>
  <c r="B415" i="10" s="1"/>
  <c r="B428" i="10" s="1"/>
  <c r="B440" i="10" s="1"/>
  <c r="B452" i="10" s="1"/>
  <c r="B465" i="10" s="1"/>
  <c r="B477" i="10" s="1"/>
  <c r="B488" i="10" s="1"/>
  <c r="B500" i="10" s="1"/>
  <c r="B514" i="10" s="1"/>
  <c r="B525" i="10" s="1"/>
  <c r="B537" i="10" s="1"/>
  <c r="B548" i="10" s="1"/>
  <c r="I204" i="10"/>
  <c r="H203" i="10"/>
  <c r="H202" i="10"/>
  <c r="H201" i="10"/>
  <c r="E200" i="10"/>
  <c r="H200" i="10" s="1"/>
  <c r="H199" i="10"/>
  <c r="H198" i="10"/>
  <c r="H197" i="10"/>
  <c r="E197" i="10"/>
  <c r="E196" i="10"/>
  <c r="H195" i="10"/>
  <c r="H194" i="10"/>
  <c r="H193" i="10"/>
  <c r="H192" i="10"/>
  <c r="C192" i="10"/>
  <c r="I187" i="10"/>
  <c r="I186" i="10"/>
  <c r="I188" i="10" s="1"/>
  <c r="H185" i="10"/>
  <c r="H184" i="10"/>
  <c r="H183" i="10"/>
  <c r="H182" i="10"/>
  <c r="H181" i="10"/>
  <c r="H180" i="10"/>
  <c r="H179" i="10"/>
  <c r="H178" i="10"/>
  <c r="H177" i="10"/>
  <c r="H176" i="10"/>
  <c r="H175" i="10"/>
  <c r="C175" i="10"/>
  <c r="I169" i="10"/>
  <c r="I170" i="10" s="1"/>
  <c r="H168" i="10"/>
  <c r="H167" i="10"/>
  <c r="H166" i="10"/>
  <c r="H164" i="10"/>
  <c r="H163" i="10"/>
  <c r="C163" i="10"/>
  <c r="I157" i="10"/>
  <c r="I159" i="10" s="1"/>
  <c r="H156" i="10"/>
  <c r="H155" i="10"/>
  <c r="H154" i="10"/>
  <c r="H153" i="10"/>
  <c r="H152" i="10"/>
  <c r="H151" i="10"/>
  <c r="H150" i="10"/>
  <c r="H149" i="10"/>
  <c r="H148" i="10"/>
  <c r="H147" i="10"/>
  <c r="H146" i="10"/>
  <c r="H145" i="10"/>
  <c r="C145" i="10"/>
  <c r="I139" i="10"/>
  <c r="H138" i="10"/>
  <c r="H137" i="10"/>
  <c r="H136" i="10"/>
  <c r="H135" i="10"/>
  <c r="H134" i="10"/>
  <c r="H133" i="10"/>
  <c r="C133" i="10"/>
  <c r="I127" i="10"/>
  <c r="I129" i="10" s="1"/>
  <c r="H126" i="10"/>
  <c r="H125" i="10"/>
  <c r="H124" i="10"/>
  <c r="H123" i="10"/>
  <c r="H122" i="10"/>
  <c r="C122" i="10"/>
  <c r="I116" i="10"/>
  <c r="I118" i="10" s="1"/>
  <c r="H115" i="10"/>
  <c r="H114" i="10"/>
  <c r="H113" i="10"/>
  <c r="H112" i="10"/>
  <c r="H111" i="10"/>
  <c r="H110" i="10"/>
  <c r="C110" i="10"/>
  <c r="I104" i="10"/>
  <c r="H103" i="10"/>
  <c r="H102" i="10"/>
  <c r="H97" i="10"/>
  <c r="H96" i="10"/>
  <c r="H95" i="10"/>
  <c r="H94" i="10"/>
  <c r="E92" i="10"/>
  <c r="E93" i="10" s="1"/>
  <c r="H93" i="10" s="1"/>
  <c r="E90" i="10"/>
  <c r="E91" i="10" s="1"/>
  <c r="H91" i="10" s="1"/>
  <c r="H89" i="10"/>
  <c r="H88" i="10"/>
  <c r="H87" i="10"/>
  <c r="H86" i="10"/>
  <c r="H85" i="10"/>
  <c r="H83" i="10"/>
  <c r="H82" i="10"/>
  <c r="H81" i="10"/>
  <c r="H80" i="10"/>
  <c r="H79" i="10"/>
  <c r="H78" i="10"/>
  <c r="H77" i="10"/>
  <c r="F76" i="10"/>
  <c r="H76" i="10" s="1"/>
  <c r="E76" i="10"/>
  <c r="F75" i="10"/>
  <c r="E75" i="10"/>
  <c r="H74" i="10"/>
  <c r="H73" i="10"/>
  <c r="H72" i="10"/>
  <c r="C72" i="10"/>
  <c r="I66" i="10"/>
  <c r="I67" i="10" s="1"/>
  <c r="H65" i="10"/>
  <c r="H64" i="10"/>
  <c r="H63" i="10"/>
  <c r="H62" i="10"/>
  <c r="H61" i="10"/>
  <c r="H60" i="10"/>
  <c r="E58" i="10"/>
  <c r="E59" i="10" s="1"/>
  <c r="H59" i="10" s="1"/>
  <c r="H57" i="10"/>
  <c r="E56" i="10"/>
  <c r="E57" i="10" s="1"/>
  <c r="H55" i="10"/>
  <c r="H54" i="10"/>
  <c r="H53" i="10"/>
  <c r="H52" i="10"/>
  <c r="H51" i="10"/>
  <c r="H49" i="10"/>
  <c r="H48" i="10"/>
  <c r="H47" i="10"/>
  <c r="H46" i="10"/>
  <c r="H45" i="10"/>
  <c r="H44" i="10"/>
  <c r="H43" i="10"/>
  <c r="F42" i="10"/>
  <c r="H42" i="10" s="1"/>
  <c r="F41" i="10"/>
  <c r="H41" i="10" s="1"/>
  <c r="H40" i="10"/>
  <c r="H39" i="10"/>
  <c r="H38" i="10"/>
  <c r="C38" i="10"/>
  <c r="I32" i="10"/>
  <c r="H31" i="10"/>
  <c r="H30" i="10"/>
  <c r="H25" i="10"/>
  <c r="H24" i="10"/>
  <c r="H22" i="10"/>
  <c r="E22" i="10"/>
  <c r="E23" i="10" s="1"/>
  <c r="H23" i="10" s="1"/>
  <c r="H21" i="10"/>
  <c r="H20" i="10"/>
  <c r="H19" i="10"/>
  <c r="C19" i="10"/>
  <c r="B19" i="10"/>
  <c r="B38" i="10" s="1"/>
  <c r="B72" i="10" s="1"/>
  <c r="B110" i="10" s="1"/>
  <c r="B122" i="10" s="1"/>
  <c r="B133" i="10" s="1"/>
  <c r="B145" i="10" s="1"/>
  <c r="B163" i="10" s="1"/>
  <c r="B175" i="10" s="1"/>
  <c r="B192" i="10" s="1"/>
  <c r="I13" i="10"/>
  <c r="I15" i="10" s="1"/>
  <c r="H12" i="10"/>
  <c r="H11" i="10"/>
  <c r="H10" i="10"/>
  <c r="H9" i="10"/>
  <c r="H8" i="10"/>
  <c r="H7" i="10"/>
  <c r="C7" i="10"/>
  <c r="D2" i="10"/>
  <c r="C74" i="9"/>
  <c r="C75" i="9" s="1"/>
  <c r="C76" i="9" s="1"/>
  <c r="H65" i="9"/>
  <c r="C57" i="9"/>
  <c r="C40" i="9"/>
  <c r="C41" i="9" s="1"/>
  <c r="C42" i="9" s="1"/>
  <c r="B8" i="9" a="1"/>
  <c r="B8" i="9" s="1"/>
  <c r="B11" i="9" s="1"/>
  <c r="B14" i="9" s="1"/>
  <c r="B15" i="9" s="1"/>
  <c r="B16" i="9" s="1"/>
  <c r="B17" i="9" s="1"/>
  <c r="B18" i="9" s="1"/>
  <c r="B19" i="9" s="1"/>
  <c r="B20" i="9" s="1"/>
  <c r="B23" i="9" s="1"/>
  <c r="B24" i="9" s="1"/>
  <c r="B27" i="9" s="1"/>
  <c r="B28" i="9" s="1"/>
  <c r="B30" i="9" s="1"/>
  <c r="B31" i="9" s="1"/>
  <c r="B32" i="9" s="1"/>
  <c r="B33" i="9" s="1"/>
  <c r="B36" i="9" s="1"/>
  <c r="B40" i="9" s="1"/>
  <c r="B41" i="9" s="1"/>
  <c r="B42" i="9" s="1"/>
  <c r="B48" i="9" s="1"/>
  <c r="B49" i="9" s="1"/>
  <c r="B50" i="9" s="1"/>
  <c r="B51" i="9" s="1"/>
  <c r="B56" i="9" s="1"/>
  <c r="B57" i="9" s="1"/>
  <c r="B64" i="9" s="1"/>
  <c r="B73" i="9" s="1"/>
  <c r="B74" i="9" s="1"/>
  <c r="B75" i="9" s="1"/>
  <c r="B76" i="9" s="1"/>
  <c r="I319" i="8"/>
  <c r="I321" i="8" s="1"/>
  <c r="H318" i="8"/>
  <c r="H317" i="8"/>
  <c r="H316" i="8"/>
  <c r="H315" i="8"/>
  <c r="H314" i="8"/>
  <c r="H313" i="8"/>
  <c r="C313" i="8"/>
  <c r="I309" i="8"/>
  <c r="I308" i="8"/>
  <c r="I307" i="8"/>
  <c r="H306" i="8"/>
  <c r="H305" i="8"/>
  <c r="H304" i="8"/>
  <c r="H303" i="8"/>
  <c r="H302" i="8"/>
  <c r="H301" i="8"/>
  <c r="C301" i="8"/>
  <c r="I295" i="8"/>
  <c r="I296" i="8" s="1"/>
  <c r="H294" i="8"/>
  <c r="H293" i="8"/>
  <c r="H292" i="8"/>
  <c r="H291" i="8"/>
  <c r="H290" i="8"/>
  <c r="H289" i="8"/>
  <c r="H288" i="8"/>
  <c r="C288" i="8"/>
  <c r="I282" i="8"/>
  <c r="I284" i="8" s="1"/>
  <c r="H281" i="8"/>
  <c r="H280" i="8"/>
  <c r="H279" i="8"/>
  <c r="H278" i="8"/>
  <c r="H277" i="8"/>
  <c r="H276" i="8"/>
  <c r="H275" i="8"/>
  <c r="C275" i="8"/>
  <c r="I269" i="8"/>
  <c r="I271" i="8" s="1"/>
  <c r="H268" i="8"/>
  <c r="H267" i="8"/>
  <c r="H266" i="8"/>
  <c r="H265" i="8"/>
  <c r="H264" i="8"/>
  <c r="H263" i="8"/>
  <c r="C263" i="8"/>
  <c r="I259" i="8"/>
  <c r="I257" i="8"/>
  <c r="I258" i="8" s="1"/>
  <c r="H256" i="8"/>
  <c r="H255" i="8"/>
  <c r="H254" i="8"/>
  <c r="H253" i="8"/>
  <c r="H252" i="8"/>
  <c r="C252" i="8"/>
  <c r="I246" i="8"/>
  <c r="I247" i="8" s="1"/>
  <c r="H245" i="8"/>
  <c r="H244" i="8"/>
  <c r="H243" i="8"/>
  <c r="H242" i="8"/>
  <c r="H241" i="8"/>
  <c r="H240" i="8"/>
  <c r="H239" i="8"/>
  <c r="C239" i="8"/>
  <c r="B239" i="8"/>
  <c r="B252" i="8" s="1"/>
  <c r="B263" i="8" s="1"/>
  <c r="B275" i="8" s="1"/>
  <c r="B288" i="8" s="1"/>
  <c r="B301" i="8" s="1"/>
  <c r="B313" i="8" s="1"/>
  <c r="I233" i="8"/>
  <c r="I234" i="8" s="1"/>
  <c r="H232" i="8"/>
  <c r="H231" i="8"/>
  <c r="H230" i="8"/>
  <c r="H229" i="8"/>
  <c r="H228" i="8"/>
  <c r="H227" i="8"/>
  <c r="C227" i="8"/>
  <c r="I223" i="8"/>
  <c r="I221" i="8"/>
  <c r="I222" i="8" s="1"/>
  <c r="H220" i="8"/>
  <c r="H219" i="8"/>
  <c r="H218" i="8"/>
  <c r="H217" i="8"/>
  <c r="H216" i="8"/>
  <c r="H215" i="8"/>
  <c r="C215" i="8"/>
  <c r="B215" i="8"/>
  <c r="I209" i="8"/>
  <c r="H208" i="8"/>
  <c r="H207" i="8"/>
  <c r="H206" i="8"/>
  <c r="H205" i="8"/>
  <c r="H204" i="8"/>
  <c r="H203" i="8"/>
  <c r="H209" i="8" s="1"/>
  <c r="H211" i="8" s="1"/>
  <c r="G23" i="7" s="1"/>
  <c r="C203" i="8"/>
  <c r="I197" i="8"/>
  <c r="I199" i="8" s="1"/>
  <c r="H196" i="8"/>
  <c r="H195" i="8"/>
  <c r="E194" i="8"/>
  <c r="H194" i="8" s="1"/>
  <c r="H197" i="8" s="1"/>
  <c r="H199" i="8" s="1"/>
  <c r="G22" i="7" s="1"/>
  <c r="H193" i="8"/>
  <c r="H192" i="8"/>
  <c r="C192" i="8"/>
  <c r="I186" i="8"/>
  <c r="I188" i="8" s="1"/>
  <c r="H185" i="8"/>
  <c r="H184" i="8"/>
  <c r="H183" i="8"/>
  <c r="H182" i="8"/>
  <c r="H181" i="8"/>
  <c r="H180" i="8"/>
  <c r="C180" i="8"/>
  <c r="I174" i="8"/>
  <c r="I176" i="8" s="1"/>
  <c r="H173" i="8"/>
  <c r="H172" i="8"/>
  <c r="H171" i="8"/>
  <c r="H170" i="8"/>
  <c r="H169" i="8"/>
  <c r="C169" i="8"/>
  <c r="I165" i="8"/>
  <c r="I164" i="8"/>
  <c r="I163" i="8"/>
  <c r="H162" i="8"/>
  <c r="H161" i="8"/>
  <c r="H160" i="8"/>
  <c r="H159" i="8"/>
  <c r="H158" i="8"/>
  <c r="H157" i="8"/>
  <c r="C157" i="8"/>
  <c r="I151" i="8"/>
  <c r="H150" i="8"/>
  <c r="H149" i="8"/>
  <c r="H148" i="8"/>
  <c r="H147" i="8"/>
  <c r="H146" i="8"/>
  <c r="H145" i="8"/>
  <c r="C145" i="8"/>
  <c r="I139" i="8"/>
  <c r="H138" i="8"/>
  <c r="H137" i="8"/>
  <c r="H136" i="8"/>
  <c r="H135" i="8"/>
  <c r="H139" i="8" s="1"/>
  <c r="H141" i="8" s="1"/>
  <c r="G17" i="7" s="1"/>
  <c r="H134" i="8"/>
  <c r="H133" i="8"/>
  <c r="C133" i="8"/>
  <c r="I127" i="8"/>
  <c r="H126" i="8"/>
  <c r="H125" i="8"/>
  <c r="H124" i="8"/>
  <c r="H123" i="8"/>
  <c r="H122" i="8"/>
  <c r="H121" i="8"/>
  <c r="H120" i="8"/>
  <c r="H127" i="8" s="1"/>
  <c r="H129" i="8" s="1"/>
  <c r="G16" i="7" s="1"/>
  <c r="C120" i="8"/>
  <c r="I114" i="8"/>
  <c r="I116" i="8" s="1"/>
  <c r="H113" i="8"/>
  <c r="H112" i="8"/>
  <c r="H111" i="8"/>
  <c r="H110" i="8"/>
  <c r="H109" i="8"/>
  <c r="H108" i="8"/>
  <c r="H107" i="8"/>
  <c r="C107" i="8"/>
  <c r="I103" i="8"/>
  <c r="I101" i="8"/>
  <c r="I102" i="8" s="1"/>
  <c r="H100" i="8"/>
  <c r="H99" i="8"/>
  <c r="H98" i="8"/>
  <c r="H97" i="8"/>
  <c r="H96" i="8"/>
  <c r="H95" i="8"/>
  <c r="C95" i="8"/>
  <c r="I91" i="8"/>
  <c r="I89" i="8"/>
  <c r="I90" i="8" s="1"/>
  <c r="H88" i="8"/>
  <c r="H87" i="8"/>
  <c r="H86" i="8"/>
  <c r="H85" i="8"/>
  <c r="H84" i="8"/>
  <c r="C84" i="8"/>
  <c r="I78" i="8"/>
  <c r="I79" i="8" s="1"/>
  <c r="H77" i="8"/>
  <c r="H78" i="8" s="1"/>
  <c r="H80" i="8" s="1"/>
  <c r="G12" i="7" s="1"/>
  <c r="H76" i="8"/>
  <c r="H75" i="8"/>
  <c r="H74" i="8"/>
  <c r="H73" i="8"/>
  <c r="C73" i="8"/>
  <c r="I68" i="8"/>
  <c r="I67" i="8"/>
  <c r="I69" i="8" s="1"/>
  <c r="H66" i="8"/>
  <c r="H65" i="8"/>
  <c r="H64" i="8"/>
  <c r="H63" i="8"/>
  <c r="H62" i="8"/>
  <c r="H61" i="8"/>
  <c r="H67" i="8" s="1"/>
  <c r="H69" i="8" s="1"/>
  <c r="G11" i="7" s="1"/>
  <c r="C61" i="8"/>
  <c r="I55" i="8"/>
  <c r="H54" i="8"/>
  <c r="H53" i="8"/>
  <c r="H52" i="8"/>
  <c r="H51" i="8"/>
  <c r="H50" i="8"/>
  <c r="H49" i="8"/>
  <c r="C49" i="8"/>
  <c r="I43" i="8"/>
  <c r="I45" i="8" s="1"/>
  <c r="H42" i="8"/>
  <c r="H41" i="8"/>
  <c r="H40" i="8"/>
  <c r="H39" i="8"/>
  <c r="H38" i="8"/>
  <c r="C38" i="8"/>
  <c r="I32" i="8"/>
  <c r="I34" i="8" s="1"/>
  <c r="H31" i="8"/>
  <c r="H30" i="8"/>
  <c r="H29" i="8"/>
  <c r="H28" i="8"/>
  <c r="H27" i="8"/>
  <c r="C27" i="8"/>
  <c r="I23" i="8"/>
  <c r="I22" i="8"/>
  <c r="I21" i="8"/>
  <c r="H20" i="8"/>
  <c r="H19" i="8"/>
  <c r="H18" i="8"/>
  <c r="H17" i="8"/>
  <c r="H16" i="8"/>
  <c r="H21" i="8" s="1"/>
  <c r="H23" i="8" s="1"/>
  <c r="G7" i="7" s="1"/>
  <c r="C16" i="8"/>
  <c r="B16" i="8"/>
  <c r="B27" i="8" s="1"/>
  <c r="B38" i="8" s="1"/>
  <c r="B49" i="8" s="1"/>
  <c r="B61" i="8" s="1"/>
  <c r="B73" i="8" s="1"/>
  <c r="B84" i="8" s="1"/>
  <c r="B95" i="8" s="1"/>
  <c r="B107" i="8" s="1"/>
  <c r="B120" i="8" s="1"/>
  <c r="B133" i="8" s="1"/>
  <c r="B145" i="8" s="1"/>
  <c r="B157" i="8" s="1"/>
  <c r="B169" i="8" s="1"/>
  <c r="B180" i="8" s="1"/>
  <c r="B192" i="8" s="1"/>
  <c r="B203" i="8" s="1"/>
  <c r="I10" i="8"/>
  <c r="I12" i="8" s="1"/>
  <c r="H9" i="8"/>
  <c r="H8" i="8"/>
  <c r="H7" i="8"/>
  <c r="H6" i="8"/>
  <c r="H5" i="8"/>
  <c r="C5" i="8"/>
  <c r="D2" i="8"/>
  <c r="D31" i="7"/>
  <c r="D32" i="7" s="1"/>
  <c r="D33" i="7" s="1"/>
  <c r="D34" i="7" s="1"/>
  <c r="D35" i="7" s="1"/>
  <c r="D36" i="7" s="1"/>
  <c r="D37" i="7" s="1"/>
  <c r="C31" i="7"/>
  <c r="C32" i="7" s="1"/>
  <c r="C33" i="7" s="1"/>
  <c r="C34" i="7" s="1"/>
  <c r="C35" i="7" s="1"/>
  <c r="C36" i="7" s="1"/>
  <c r="C37" i="7" s="1"/>
  <c r="C6" i="7"/>
  <c r="C7" i="7" s="1"/>
  <c r="C8" i="7" s="1"/>
  <c r="C9" i="7" s="1"/>
  <c r="C10" i="7" s="1"/>
  <c r="C11" i="7" s="1"/>
  <c r="C12" i="7" s="1"/>
  <c r="C13" i="7" s="1"/>
  <c r="C14" i="7" s="1"/>
  <c r="C15" i="7" s="1"/>
  <c r="C16" i="7" s="1"/>
  <c r="C17" i="7" s="1"/>
  <c r="C18" i="7" s="1"/>
  <c r="C19" i="7" s="1"/>
  <c r="C20" i="7" s="1"/>
  <c r="C21" i="7" s="1"/>
  <c r="C22" i="7" s="1"/>
  <c r="C23" i="7" s="1"/>
  <c r="C24" i="7" s="1"/>
  <c r="I426" i="6"/>
  <c r="I428" i="6" s="1"/>
  <c r="H425" i="6"/>
  <c r="H424" i="6"/>
  <c r="H423" i="6"/>
  <c r="H422" i="6"/>
  <c r="H421" i="6"/>
  <c r="H420" i="6"/>
  <c r="H419" i="6"/>
  <c r="H418" i="6"/>
  <c r="E417" i="6"/>
  <c r="H417" i="6" s="1"/>
  <c r="H416" i="6"/>
  <c r="H415" i="6"/>
  <c r="C415" i="6"/>
  <c r="I409" i="6"/>
  <c r="H408" i="6"/>
  <c r="H407" i="6"/>
  <c r="H406" i="6"/>
  <c r="H405" i="6"/>
  <c r="H404" i="6"/>
  <c r="H403" i="6"/>
  <c r="H402" i="6"/>
  <c r="D401" i="6"/>
  <c r="H401" i="6" s="1"/>
  <c r="H400" i="6"/>
  <c r="H399" i="6"/>
  <c r="C399" i="6"/>
  <c r="I393" i="6"/>
  <c r="I395" i="6" s="1"/>
  <c r="H392" i="6"/>
  <c r="H391" i="6"/>
  <c r="H390" i="6"/>
  <c r="H389" i="6"/>
  <c r="H388" i="6"/>
  <c r="H387" i="6"/>
  <c r="H386" i="6"/>
  <c r="H385" i="6"/>
  <c r="H384" i="6"/>
  <c r="H383" i="6"/>
  <c r="H382" i="6"/>
  <c r="C382" i="6"/>
  <c r="I376" i="6"/>
  <c r="H375" i="6"/>
  <c r="H374" i="6"/>
  <c r="H373" i="6"/>
  <c r="H372" i="6"/>
  <c r="H371" i="6"/>
  <c r="H370" i="6"/>
  <c r="H369" i="6"/>
  <c r="H368" i="6"/>
  <c r="H367" i="6"/>
  <c r="H366" i="6"/>
  <c r="C366" i="6"/>
  <c r="I362" i="6"/>
  <c r="I361" i="6"/>
  <c r="I360" i="6"/>
  <c r="H359" i="6"/>
  <c r="H358" i="6"/>
  <c r="H357" i="6"/>
  <c r="H356" i="6"/>
  <c r="H355" i="6"/>
  <c r="H354" i="6"/>
  <c r="H353" i="6"/>
  <c r="H352" i="6"/>
  <c r="H351" i="6"/>
  <c r="C351" i="6"/>
  <c r="I347" i="6"/>
  <c r="I346" i="6"/>
  <c r="I345" i="6"/>
  <c r="H344" i="6"/>
  <c r="H343" i="6"/>
  <c r="H342" i="6"/>
  <c r="H341" i="6"/>
  <c r="H340" i="6"/>
  <c r="H339" i="6"/>
  <c r="H338" i="6"/>
  <c r="H337" i="6"/>
  <c r="C337" i="6"/>
  <c r="I331" i="6"/>
  <c r="H330" i="6"/>
  <c r="H329" i="6"/>
  <c r="H328" i="6"/>
  <c r="H327" i="6"/>
  <c r="H326" i="6"/>
  <c r="H325" i="6"/>
  <c r="H324" i="6"/>
  <c r="H323" i="6"/>
  <c r="H322" i="6"/>
  <c r="H321" i="6"/>
  <c r="C321" i="6"/>
  <c r="I317" i="6"/>
  <c r="I316" i="6"/>
  <c r="I315" i="6"/>
  <c r="H314" i="6"/>
  <c r="H313" i="6"/>
  <c r="H312" i="6"/>
  <c r="H311" i="6"/>
  <c r="H310" i="6"/>
  <c r="H309" i="6"/>
  <c r="H308" i="6"/>
  <c r="H307" i="6"/>
  <c r="H306" i="6"/>
  <c r="H305" i="6"/>
  <c r="C305" i="6"/>
  <c r="I299" i="6"/>
  <c r="I300" i="6" s="1"/>
  <c r="H298" i="6"/>
  <c r="H297" i="6"/>
  <c r="H296" i="6"/>
  <c r="H295" i="6"/>
  <c r="H294" i="6"/>
  <c r="H293" i="6"/>
  <c r="H292" i="6"/>
  <c r="H291" i="6"/>
  <c r="H290" i="6"/>
  <c r="H289" i="6"/>
  <c r="H288" i="6"/>
  <c r="C288" i="6"/>
  <c r="I282" i="6"/>
  <c r="I283" i="6" s="1"/>
  <c r="H281" i="6"/>
  <c r="H280" i="6"/>
  <c r="H279" i="6"/>
  <c r="H278" i="6"/>
  <c r="H277" i="6"/>
  <c r="H276" i="6"/>
  <c r="H275" i="6"/>
  <c r="H274" i="6"/>
  <c r="H273" i="6"/>
  <c r="C273" i="6"/>
  <c r="I267" i="6"/>
  <c r="I269" i="6" s="1"/>
  <c r="H266" i="6"/>
  <c r="H265" i="6"/>
  <c r="H264" i="6"/>
  <c r="H263" i="6"/>
  <c r="H262" i="6"/>
  <c r="H261" i="6"/>
  <c r="H260" i="6"/>
  <c r="H259" i="6"/>
  <c r="H258" i="6"/>
  <c r="H257" i="6"/>
  <c r="C257" i="6"/>
  <c r="I251" i="6"/>
  <c r="I253" i="6" s="1"/>
  <c r="H250" i="6"/>
  <c r="H249" i="6"/>
  <c r="H248" i="6"/>
  <c r="H247" i="6"/>
  <c r="H246" i="6"/>
  <c r="H245" i="6"/>
  <c r="H244" i="6"/>
  <c r="H243" i="6"/>
  <c r="H242" i="6"/>
  <c r="H241" i="6"/>
  <c r="H240" i="6"/>
  <c r="C240" i="6"/>
  <c r="I234" i="6"/>
  <c r="I236" i="6" s="1"/>
  <c r="H233" i="6"/>
  <c r="H232" i="6"/>
  <c r="H231" i="6"/>
  <c r="H230" i="6"/>
  <c r="H229" i="6"/>
  <c r="H228" i="6"/>
  <c r="H227" i="6"/>
  <c r="H226" i="6"/>
  <c r="H225" i="6"/>
  <c r="H224" i="6"/>
  <c r="C224" i="6"/>
  <c r="I218" i="6"/>
  <c r="H217" i="6"/>
  <c r="H216" i="6"/>
  <c r="H215" i="6"/>
  <c r="H214" i="6"/>
  <c r="H213" i="6"/>
  <c r="H212" i="6"/>
  <c r="H211" i="6"/>
  <c r="H210" i="6"/>
  <c r="H209" i="6"/>
  <c r="H208" i="6"/>
  <c r="C208" i="6"/>
  <c r="B208" i="6"/>
  <c r="B224" i="6" s="1"/>
  <c r="B240" i="6" s="1"/>
  <c r="B257" i="6" s="1"/>
  <c r="B273" i="6" s="1"/>
  <c r="B288" i="6" s="1"/>
  <c r="B305" i="6" s="1"/>
  <c r="B321" i="6" s="1"/>
  <c r="B337" i="6" s="1"/>
  <c r="B351" i="6" s="1"/>
  <c r="B366" i="6" s="1"/>
  <c r="B382" i="6" s="1"/>
  <c r="B399" i="6" s="1"/>
  <c r="B415" i="6" s="1"/>
  <c r="I204" i="6"/>
  <c r="I203" i="6"/>
  <c r="I202" i="6"/>
  <c r="H201" i="6"/>
  <c r="H200" i="6"/>
  <c r="H199" i="6"/>
  <c r="H198" i="6"/>
  <c r="H197" i="6"/>
  <c r="H196" i="6"/>
  <c r="H195" i="6"/>
  <c r="H194" i="6"/>
  <c r="H193" i="6"/>
  <c r="C193" i="6"/>
  <c r="I189" i="6"/>
  <c r="I187" i="6"/>
  <c r="I188" i="6" s="1"/>
  <c r="H186" i="6"/>
  <c r="H185" i="6"/>
  <c r="H184" i="6"/>
  <c r="H183" i="6"/>
  <c r="H182" i="6"/>
  <c r="H181" i="6"/>
  <c r="H180" i="6"/>
  <c r="H179" i="6"/>
  <c r="H178" i="6"/>
  <c r="H177" i="6"/>
  <c r="C177" i="6"/>
  <c r="I171" i="6"/>
  <c r="I173" i="6" s="1"/>
  <c r="H170" i="6"/>
  <c r="H169" i="6"/>
  <c r="H168" i="6"/>
  <c r="H167" i="6"/>
  <c r="H166" i="6"/>
  <c r="H165" i="6"/>
  <c r="H164" i="6"/>
  <c r="H163" i="6"/>
  <c r="H162" i="6"/>
  <c r="H161" i="6"/>
  <c r="H160" i="6"/>
  <c r="C160" i="6"/>
  <c r="I154" i="6"/>
  <c r="H153" i="6"/>
  <c r="H152" i="6"/>
  <c r="H151" i="6"/>
  <c r="H150" i="6"/>
  <c r="H149" i="6"/>
  <c r="H148" i="6"/>
  <c r="H147" i="6"/>
  <c r="H146" i="6"/>
  <c r="H145" i="6"/>
  <c r="D145" i="6"/>
  <c r="H144" i="6"/>
  <c r="H143" i="6"/>
  <c r="C143" i="6"/>
  <c r="I138" i="6"/>
  <c r="I137" i="6"/>
  <c r="I139" i="6" s="1"/>
  <c r="H136" i="6"/>
  <c r="H135" i="6"/>
  <c r="H134" i="6"/>
  <c r="H133" i="6"/>
  <c r="H132" i="6"/>
  <c r="H131" i="6"/>
  <c r="H130" i="6"/>
  <c r="H129" i="6"/>
  <c r="H128" i="6"/>
  <c r="H127" i="6"/>
  <c r="H126" i="6"/>
  <c r="C126" i="6"/>
  <c r="I121" i="6"/>
  <c r="I120" i="6"/>
  <c r="I122" i="6" s="1"/>
  <c r="H119" i="6"/>
  <c r="H118" i="6"/>
  <c r="H117" i="6"/>
  <c r="H116" i="6"/>
  <c r="H115" i="6"/>
  <c r="H114" i="6"/>
  <c r="H113" i="6"/>
  <c r="H112" i="6"/>
  <c r="H111" i="6"/>
  <c r="H110" i="6"/>
  <c r="C110" i="6"/>
  <c r="I104" i="6"/>
  <c r="I106" i="6" s="1"/>
  <c r="H103" i="6"/>
  <c r="H102" i="6"/>
  <c r="H101" i="6"/>
  <c r="H100" i="6"/>
  <c r="H99" i="6"/>
  <c r="H98" i="6"/>
  <c r="H97" i="6"/>
  <c r="D96" i="6"/>
  <c r="H96" i="6" s="1"/>
  <c r="H95" i="6"/>
  <c r="H94" i="6"/>
  <c r="C94" i="6"/>
  <c r="I88" i="6"/>
  <c r="I90" i="6" s="1"/>
  <c r="H87" i="6"/>
  <c r="H86" i="6"/>
  <c r="H85" i="6"/>
  <c r="H84" i="6"/>
  <c r="H83" i="6"/>
  <c r="H82" i="6"/>
  <c r="H81" i="6"/>
  <c r="H80" i="6"/>
  <c r="H79" i="6"/>
  <c r="H78" i="6"/>
  <c r="H77" i="6"/>
  <c r="C77" i="6"/>
  <c r="I71" i="6"/>
  <c r="H70" i="6"/>
  <c r="H69" i="6"/>
  <c r="H68" i="6"/>
  <c r="H67" i="6"/>
  <c r="H66" i="6"/>
  <c r="H65" i="6"/>
  <c r="H64" i="6"/>
  <c r="H63" i="6"/>
  <c r="H62" i="6"/>
  <c r="H61" i="6"/>
  <c r="H60" i="6"/>
  <c r="H59" i="6"/>
  <c r="H58" i="6"/>
  <c r="H57" i="6"/>
  <c r="H56" i="6"/>
  <c r="C56" i="6"/>
  <c r="I51" i="6"/>
  <c r="I50" i="6"/>
  <c r="I52" i="6" s="1"/>
  <c r="H49" i="6"/>
  <c r="H48" i="6"/>
  <c r="H47" i="6"/>
  <c r="H46" i="6"/>
  <c r="H45" i="6"/>
  <c r="H44" i="6"/>
  <c r="E43" i="6"/>
  <c r="H43" i="6" s="1"/>
  <c r="H42" i="6"/>
  <c r="H41" i="6"/>
  <c r="H40" i="6"/>
  <c r="H39" i="6"/>
  <c r="C39" i="6"/>
  <c r="I33" i="6"/>
  <c r="H32" i="6"/>
  <c r="H31" i="6"/>
  <c r="H30" i="6"/>
  <c r="H29" i="6"/>
  <c r="H28" i="6"/>
  <c r="H33" i="6" s="1"/>
  <c r="H35" i="6" s="1"/>
  <c r="H27" i="6"/>
  <c r="H26" i="6"/>
  <c r="H25" i="6"/>
  <c r="H24" i="6"/>
  <c r="H23" i="6"/>
  <c r="C23" i="6"/>
  <c r="B23" i="6"/>
  <c r="B39" i="6" s="1"/>
  <c r="B56" i="6" s="1"/>
  <c r="B77" i="6" s="1"/>
  <c r="B94" i="6" s="1"/>
  <c r="B110" i="6" s="1"/>
  <c r="B126" i="6" s="1"/>
  <c r="B143" i="6" s="1"/>
  <c r="B160" i="6" s="1"/>
  <c r="B177" i="6" s="1"/>
  <c r="I19" i="6"/>
  <c r="I18" i="6"/>
  <c r="I17" i="6"/>
  <c r="H16" i="6"/>
  <c r="H15" i="6"/>
  <c r="H14" i="6"/>
  <c r="H13" i="6"/>
  <c r="H12" i="6"/>
  <c r="H11" i="6"/>
  <c r="H10" i="6"/>
  <c r="H9" i="6"/>
  <c r="H8" i="6"/>
  <c r="H7" i="6"/>
  <c r="H6" i="6"/>
  <c r="H5" i="6"/>
  <c r="C5" i="6"/>
  <c r="D2" i="6"/>
  <c r="C18" i="5"/>
  <c r="C19" i="5" s="1"/>
  <c r="C20" i="5" s="1"/>
  <c r="C21" i="5" s="1"/>
  <c r="C22" i="5" s="1"/>
  <c r="C23" i="5" s="1"/>
  <c r="C24" i="5" s="1"/>
  <c r="C25" i="5" s="1"/>
  <c r="C26" i="5" s="1"/>
  <c r="C27" i="5" s="1"/>
  <c r="C28" i="5" s="1"/>
  <c r="B8" i="5"/>
  <c r="B9" i="5" s="1"/>
  <c r="B10" i="5" s="1"/>
  <c r="B11" i="5" s="1"/>
  <c r="B12" i="5" s="1"/>
  <c r="I1571" i="4"/>
  <c r="I1572" i="4" s="1"/>
  <c r="H1570" i="4"/>
  <c r="H1569" i="4"/>
  <c r="H1568" i="4"/>
  <c r="H1567" i="4"/>
  <c r="H1566" i="4"/>
  <c r="H1565" i="4"/>
  <c r="H1564" i="4"/>
  <c r="C1564" i="4"/>
  <c r="I1558" i="4"/>
  <c r="H1557" i="4"/>
  <c r="H1556" i="4"/>
  <c r="H1555" i="4"/>
  <c r="H1554" i="4"/>
  <c r="H1553" i="4"/>
  <c r="D1553" i="4"/>
  <c r="H1552" i="4"/>
  <c r="C1552" i="4"/>
  <c r="I1546" i="4"/>
  <c r="I1548" i="4" s="1"/>
  <c r="H1545" i="4"/>
  <c r="H1544" i="4"/>
  <c r="H1543" i="4"/>
  <c r="D1542" i="4"/>
  <c r="H1542" i="4" s="1"/>
  <c r="H1546" i="4" s="1"/>
  <c r="H1548" i="4" s="1"/>
  <c r="F95" i="3" s="1"/>
  <c r="H1541" i="4"/>
  <c r="C1541" i="4"/>
  <c r="I1535" i="4"/>
  <c r="I1537" i="4" s="1"/>
  <c r="H1534" i="4"/>
  <c r="H1533" i="4"/>
  <c r="D1532" i="4"/>
  <c r="H1532" i="4" s="1"/>
  <c r="H1531" i="4"/>
  <c r="C1531" i="4"/>
  <c r="I1525" i="4"/>
  <c r="I1527" i="4" s="1"/>
  <c r="H1524" i="4"/>
  <c r="H1523" i="4"/>
  <c r="H1522" i="4"/>
  <c r="H1521" i="4"/>
  <c r="D1521" i="4"/>
  <c r="H1520" i="4"/>
  <c r="C1520" i="4"/>
  <c r="I1514" i="4"/>
  <c r="I1515" i="4" s="1"/>
  <c r="H1513" i="4"/>
  <c r="H1512" i="4"/>
  <c r="H1511" i="4"/>
  <c r="H1510" i="4"/>
  <c r="H1509" i="4"/>
  <c r="D1509" i="4"/>
  <c r="H1508" i="4"/>
  <c r="H1507" i="4"/>
  <c r="C1507" i="4"/>
  <c r="I1501" i="4"/>
  <c r="I1503" i="4" s="1"/>
  <c r="H1500" i="4"/>
  <c r="H1499" i="4"/>
  <c r="H1498" i="4"/>
  <c r="H1497" i="4"/>
  <c r="H1496" i="4"/>
  <c r="H1495" i="4"/>
  <c r="C1495" i="4"/>
  <c r="I1489" i="4"/>
  <c r="I1491" i="4" s="1"/>
  <c r="H1488" i="4"/>
  <c r="H1487" i="4"/>
  <c r="H1486" i="4"/>
  <c r="E1485" i="4"/>
  <c r="D1485" i="4"/>
  <c r="H1484" i="4"/>
  <c r="H1483" i="4"/>
  <c r="C1483" i="4"/>
  <c r="I1479" i="4"/>
  <c r="I1478" i="4"/>
  <c r="I1477" i="4"/>
  <c r="H1476" i="4"/>
  <c r="H1475" i="4"/>
  <c r="H1474" i="4"/>
  <c r="H1473" i="4"/>
  <c r="D1472" i="4"/>
  <c r="H1472" i="4" s="1"/>
  <c r="H1471" i="4"/>
  <c r="H1470" i="4"/>
  <c r="H1468" i="4"/>
  <c r="H1467" i="4"/>
  <c r="H1466" i="4"/>
  <c r="D1466" i="4"/>
  <c r="D1469" i="4" s="1"/>
  <c r="H1469" i="4" s="1"/>
  <c r="H1465" i="4"/>
  <c r="H1464" i="4"/>
  <c r="H1463" i="4"/>
  <c r="D1462" i="4"/>
  <c r="H1462" i="4" s="1"/>
  <c r="H1461" i="4"/>
  <c r="D1461" i="4"/>
  <c r="D1460" i="4"/>
  <c r="H1460" i="4" s="1"/>
  <c r="D1459" i="4"/>
  <c r="H1459" i="4" s="1"/>
  <c r="H1458" i="4"/>
  <c r="D1458" i="4"/>
  <c r="H1457" i="4"/>
  <c r="D1457" i="4"/>
  <c r="H1456" i="4"/>
  <c r="H1455" i="4"/>
  <c r="D1454" i="4"/>
  <c r="H1454" i="4" s="1"/>
  <c r="H1453" i="4"/>
  <c r="H1452" i="4"/>
  <c r="D1451" i="4"/>
  <c r="H1451" i="4" s="1"/>
  <c r="H1450" i="4"/>
  <c r="H1449" i="4"/>
  <c r="D1448" i="4"/>
  <c r="H1448" i="4" s="1"/>
  <c r="H1447" i="4"/>
  <c r="H1446" i="4"/>
  <c r="D1445" i="4"/>
  <c r="H1445" i="4" s="1"/>
  <c r="H1444" i="4"/>
  <c r="H1443" i="4"/>
  <c r="D1442" i="4"/>
  <c r="H1442" i="4" s="1"/>
  <c r="H1441" i="4"/>
  <c r="H1440" i="4"/>
  <c r="H1439" i="4"/>
  <c r="D1439" i="4"/>
  <c r="H1438" i="4"/>
  <c r="H1437" i="4"/>
  <c r="H1436" i="4"/>
  <c r="H1435" i="4"/>
  <c r="H1434" i="4"/>
  <c r="H1433" i="4"/>
  <c r="H1432" i="4"/>
  <c r="C1432" i="4"/>
  <c r="I1427" i="4"/>
  <c r="I1426" i="4"/>
  <c r="I1428" i="4" s="1"/>
  <c r="H1425" i="4"/>
  <c r="H1424" i="4"/>
  <c r="H1423" i="4"/>
  <c r="H1422" i="4"/>
  <c r="H1421" i="4"/>
  <c r="H1420" i="4"/>
  <c r="H1426" i="4" s="1"/>
  <c r="H1428" i="4" s="1"/>
  <c r="F86" i="3" s="1"/>
  <c r="C1420" i="4"/>
  <c r="I1416" i="4"/>
  <c r="I1414" i="4"/>
  <c r="I1415" i="4" s="1"/>
  <c r="H1413" i="4"/>
  <c r="H1412" i="4"/>
  <c r="H1411" i="4"/>
  <c r="H1410" i="4"/>
  <c r="H1409" i="4"/>
  <c r="H1408" i="4"/>
  <c r="H1407" i="4"/>
  <c r="H1406" i="4"/>
  <c r="H1405" i="4"/>
  <c r="H1404" i="4"/>
  <c r="C1404" i="4"/>
  <c r="I1398" i="4"/>
  <c r="I1399" i="4" s="1"/>
  <c r="H1397" i="4"/>
  <c r="H1396" i="4"/>
  <c r="H1395" i="4"/>
  <c r="H1394" i="4"/>
  <c r="G1393" i="4"/>
  <c r="H1393" i="4" s="1"/>
  <c r="E1393" i="4"/>
  <c r="D1393" i="4"/>
  <c r="H1392" i="4"/>
  <c r="G1391" i="4"/>
  <c r="E1391" i="4"/>
  <c r="D1391" i="4"/>
  <c r="H1390" i="4"/>
  <c r="H1389" i="4"/>
  <c r="H1388" i="4"/>
  <c r="E1388" i="4"/>
  <c r="H1387" i="4"/>
  <c r="H1386" i="4"/>
  <c r="G1386" i="4"/>
  <c r="G1385" i="4"/>
  <c r="H1385" i="4" s="1"/>
  <c r="G1384" i="4"/>
  <c r="H1384" i="4" s="1"/>
  <c r="H1383" i="4"/>
  <c r="G1383" i="4"/>
  <c r="G1382" i="4"/>
  <c r="H1382" i="4" s="1"/>
  <c r="H1381" i="4"/>
  <c r="H1380" i="4"/>
  <c r="H1379" i="4"/>
  <c r="G1378" i="4"/>
  <c r="H1378" i="4" s="1"/>
  <c r="H1377" i="4"/>
  <c r="G1377" i="4"/>
  <c r="G1376" i="4"/>
  <c r="H1376" i="4" s="1"/>
  <c r="G1375" i="4"/>
  <c r="H1375" i="4" s="1"/>
  <c r="G1374" i="4"/>
  <c r="H1374" i="4" s="1"/>
  <c r="G1373" i="4"/>
  <c r="H1373" i="4" s="1"/>
  <c r="G1372" i="4"/>
  <c r="H1372" i="4" s="1"/>
  <c r="H1371" i="4"/>
  <c r="H1370" i="4"/>
  <c r="H1369" i="4"/>
  <c r="H1368" i="4"/>
  <c r="C1368" i="4"/>
  <c r="I1362" i="4"/>
  <c r="I1364" i="4" s="1"/>
  <c r="H1361" i="4"/>
  <c r="H1359" i="4"/>
  <c r="H1358" i="4"/>
  <c r="H1357" i="4"/>
  <c r="H1356" i="4"/>
  <c r="H1355" i="4"/>
  <c r="H1354" i="4"/>
  <c r="H1353" i="4"/>
  <c r="H1352" i="4"/>
  <c r="H1351" i="4"/>
  <c r="F1350" i="4"/>
  <c r="H1350" i="4" s="1"/>
  <c r="H1349" i="4"/>
  <c r="H1348" i="4"/>
  <c r="H1347" i="4"/>
  <c r="F1346" i="4"/>
  <c r="H1346" i="4" s="1"/>
  <c r="H1345" i="4"/>
  <c r="H1344" i="4"/>
  <c r="H1343" i="4"/>
  <c r="H1342" i="4"/>
  <c r="H1341" i="4"/>
  <c r="H1340" i="4"/>
  <c r="H1339" i="4"/>
  <c r="C1339" i="4"/>
  <c r="H1335" i="4"/>
  <c r="I1334" i="4"/>
  <c r="I1333" i="4"/>
  <c r="I1335" i="4" s="1"/>
  <c r="H1332" i="4"/>
  <c r="H1331" i="4"/>
  <c r="H1330" i="4"/>
  <c r="H1329" i="4"/>
  <c r="H1328" i="4"/>
  <c r="H1327" i="4"/>
  <c r="H1326" i="4"/>
  <c r="H1325" i="4"/>
  <c r="H1324" i="4"/>
  <c r="H1323" i="4"/>
  <c r="H1322" i="4"/>
  <c r="H1321" i="4"/>
  <c r="F1320" i="4"/>
  <c r="H1320" i="4" s="1"/>
  <c r="H1319" i="4"/>
  <c r="H1318" i="4"/>
  <c r="H1317" i="4"/>
  <c r="F1316" i="4"/>
  <c r="H1316" i="4" s="1"/>
  <c r="H1315" i="4"/>
  <c r="H1314" i="4"/>
  <c r="C1314" i="4"/>
  <c r="I1308" i="4"/>
  <c r="I1310" i="4" s="1"/>
  <c r="H1307" i="4"/>
  <c r="H1304" i="4"/>
  <c r="H1303" i="4"/>
  <c r="H1302" i="4"/>
  <c r="E1301" i="4"/>
  <c r="D1301" i="4"/>
  <c r="H1300" i="4"/>
  <c r="H1299" i="4"/>
  <c r="H1298" i="4"/>
  <c r="H1297" i="4"/>
  <c r="H1296" i="4"/>
  <c r="H1295" i="4"/>
  <c r="H1294" i="4"/>
  <c r="H1293" i="4"/>
  <c r="H1292" i="4"/>
  <c r="H1291" i="4"/>
  <c r="H1290" i="4"/>
  <c r="H1289" i="4"/>
  <c r="H1288" i="4"/>
  <c r="H1287" i="4"/>
  <c r="H1286" i="4"/>
  <c r="H1285" i="4"/>
  <c r="H1284" i="4"/>
  <c r="H1283" i="4"/>
  <c r="H1282" i="4"/>
  <c r="H1281" i="4"/>
  <c r="H1280" i="4"/>
  <c r="H1279" i="4"/>
  <c r="H1278" i="4"/>
  <c r="H1277" i="4"/>
  <c r="H1276" i="4"/>
  <c r="H1275" i="4"/>
  <c r="H1274" i="4"/>
  <c r="H1273" i="4"/>
  <c r="H1272" i="4"/>
  <c r="H1271" i="4"/>
  <c r="G1270" i="4"/>
  <c r="H1270" i="4" s="1"/>
  <c r="G1269" i="4"/>
  <c r="H1269" i="4" s="1"/>
  <c r="H1268" i="4"/>
  <c r="H1267" i="4"/>
  <c r="G1266" i="4"/>
  <c r="H1266" i="4" s="1"/>
  <c r="H1265" i="4"/>
  <c r="G1265" i="4"/>
  <c r="G1264" i="4"/>
  <c r="H1264" i="4" s="1"/>
  <c r="G1263" i="4"/>
  <c r="H1263" i="4" s="1"/>
  <c r="H1262" i="4"/>
  <c r="G1262" i="4"/>
  <c r="H1261" i="4"/>
  <c r="H1260" i="4"/>
  <c r="H1259" i="4"/>
  <c r="G1258" i="4"/>
  <c r="H1258" i="4" s="1"/>
  <c r="G1257" i="4"/>
  <c r="H1257" i="4" s="1"/>
  <c r="G1256" i="4"/>
  <c r="H1256" i="4" s="1"/>
  <c r="G1255" i="4"/>
  <c r="H1255" i="4" s="1"/>
  <c r="G1254" i="4"/>
  <c r="H1254" i="4" s="1"/>
  <c r="G1253" i="4"/>
  <c r="H1253" i="4" s="1"/>
  <c r="H1252" i="4"/>
  <c r="G1252" i="4"/>
  <c r="H1251" i="4"/>
  <c r="H1250" i="4"/>
  <c r="H1249" i="4"/>
  <c r="H1248" i="4"/>
  <c r="C1248" i="4"/>
  <c r="I1242" i="4"/>
  <c r="I1244" i="4" s="1"/>
  <c r="H1241" i="4"/>
  <c r="H1240" i="4"/>
  <c r="H1238" i="4"/>
  <c r="H1237" i="4"/>
  <c r="C1237" i="4"/>
  <c r="I1231" i="4"/>
  <c r="H1230" i="4"/>
  <c r="H1229" i="4"/>
  <c r="G1228" i="4"/>
  <c r="D1228" i="4"/>
  <c r="H1228" i="4" s="1"/>
  <c r="H1227" i="4"/>
  <c r="H1226" i="4"/>
  <c r="H1225" i="4"/>
  <c r="E1224" i="4"/>
  <c r="H1224" i="4" s="1"/>
  <c r="H1223" i="4"/>
  <c r="H1222" i="4"/>
  <c r="H1221" i="4"/>
  <c r="H1220" i="4"/>
  <c r="C1220" i="4"/>
  <c r="I1214" i="4"/>
  <c r="I1216" i="4" s="1"/>
  <c r="H1213" i="4"/>
  <c r="H1212" i="4"/>
  <c r="H1211" i="4"/>
  <c r="H1210" i="4"/>
  <c r="H1209" i="4"/>
  <c r="H1208" i="4"/>
  <c r="H1207" i="4"/>
  <c r="C1207" i="4"/>
  <c r="I1201" i="4"/>
  <c r="I1203" i="4" s="1"/>
  <c r="H1200" i="4"/>
  <c r="H1199" i="4"/>
  <c r="H1198" i="4"/>
  <c r="H1197" i="4"/>
  <c r="H1196" i="4"/>
  <c r="H1195" i="4"/>
  <c r="H1194" i="4"/>
  <c r="H1201" i="4" s="1"/>
  <c r="H1203" i="4" s="1"/>
  <c r="F76" i="3" s="1"/>
  <c r="C1194" i="4"/>
  <c r="I1188" i="4"/>
  <c r="I1190" i="4" s="1"/>
  <c r="H1187" i="4"/>
  <c r="H1186" i="4"/>
  <c r="H1183" i="4"/>
  <c r="H1182" i="4"/>
  <c r="H1181" i="4"/>
  <c r="H1180" i="4"/>
  <c r="C1180" i="4"/>
  <c r="I1174" i="4"/>
  <c r="I1176" i="4" s="1"/>
  <c r="H1173" i="4"/>
  <c r="H1172" i="4"/>
  <c r="H1171" i="4"/>
  <c r="H1170" i="4"/>
  <c r="H1169" i="4"/>
  <c r="H1168" i="4"/>
  <c r="C1168" i="4"/>
  <c r="I1162" i="4"/>
  <c r="H1161" i="4"/>
  <c r="H1160" i="4"/>
  <c r="H1159" i="4"/>
  <c r="H1158" i="4"/>
  <c r="H1157" i="4"/>
  <c r="H1162" i="4" s="1"/>
  <c r="H1164" i="4" s="1"/>
  <c r="F73" i="3" s="1"/>
  <c r="H1156" i="4"/>
  <c r="H1155" i="4"/>
  <c r="C1155" i="4"/>
  <c r="I1149" i="4"/>
  <c r="I1151" i="4" s="1"/>
  <c r="H1148" i="4"/>
  <c r="H1147" i="4"/>
  <c r="H1146" i="4"/>
  <c r="H1145" i="4"/>
  <c r="H1144" i="4"/>
  <c r="H1143" i="4"/>
  <c r="C1143" i="4"/>
  <c r="I1137" i="4"/>
  <c r="I1138" i="4" s="1"/>
  <c r="H1136" i="4"/>
  <c r="H1135" i="4"/>
  <c r="H1134" i="4"/>
  <c r="H1133" i="4"/>
  <c r="H1132" i="4"/>
  <c r="H1131" i="4"/>
  <c r="H1130" i="4"/>
  <c r="H1129" i="4"/>
  <c r="H1128" i="4"/>
  <c r="C1128" i="4"/>
  <c r="I1122" i="4"/>
  <c r="I1124" i="4" s="1"/>
  <c r="H1121" i="4"/>
  <c r="H1120" i="4"/>
  <c r="H1119" i="4"/>
  <c r="H1118" i="4"/>
  <c r="H1117" i="4"/>
  <c r="H1116" i="4"/>
  <c r="H1115" i="4"/>
  <c r="H1114" i="4"/>
  <c r="H1113" i="4"/>
  <c r="H1112" i="4"/>
  <c r="H1111" i="4"/>
  <c r="G1111" i="4"/>
  <c r="H1110" i="4"/>
  <c r="E1109" i="4"/>
  <c r="H1109" i="4" s="1"/>
  <c r="H1108" i="4"/>
  <c r="H1107" i="4"/>
  <c r="H1106" i="4"/>
  <c r="C1106" i="4"/>
  <c r="I1100" i="4"/>
  <c r="I1102" i="4" s="1"/>
  <c r="H1099" i="4"/>
  <c r="G1098" i="4"/>
  <c r="E1098" i="4"/>
  <c r="D1098" i="4"/>
  <c r="G1097" i="4"/>
  <c r="E1097" i="4"/>
  <c r="D1097" i="4"/>
  <c r="G1096" i="4"/>
  <c r="E1096" i="4"/>
  <c r="D1096" i="4"/>
  <c r="H1096" i="4" s="1"/>
  <c r="H1095" i="4"/>
  <c r="H1094" i="4"/>
  <c r="H1092" i="4"/>
  <c r="H1091" i="4"/>
  <c r="H1090" i="4"/>
  <c r="H1089" i="4"/>
  <c r="H1088" i="4"/>
  <c r="H1087" i="4"/>
  <c r="H1086" i="4"/>
  <c r="H1085" i="4"/>
  <c r="H1084" i="4"/>
  <c r="H1083" i="4"/>
  <c r="H1082" i="4"/>
  <c r="H1081" i="4"/>
  <c r="H1080" i="4"/>
  <c r="H1079" i="4"/>
  <c r="H1078" i="4"/>
  <c r="H1077" i="4"/>
  <c r="H1076" i="4"/>
  <c r="H1075" i="4"/>
  <c r="H1074" i="4"/>
  <c r="H1073" i="4"/>
  <c r="G1072" i="4"/>
  <c r="H1072" i="4" s="1"/>
  <c r="H1071" i="4"/>
  <c r="E1070" i="4"/>
  <c r="H1070" i="4" s="1"/>
  <c r="H1069" i="4"/>
  <c r="H1068" i="4"/>
  <c r="H1067" i="4"/>
  <c r="H1066" i="4"/>
  <c r="H1065" i="4"/>
  <c r="H1064" i="4"/>
  <c r="G1063" i="4"/>
  <c r="H1063" i="4" s="1"/>
  <c r="H1062" i="4"/>
  <c r="E1061" i="4"/>
  <c r="H1061" i="4" s="1"/>
  <c r="H1060" i="4"/>
  <c r="H1059" i="4"/>
  <c r="H1058" i="4"/>
  <c r="C1058" i="4"/>
  <c r="I1052" i="4"/>
  <c r="H1051" i="4"/>
  <c r="H1050" i="4"/>
  <c r="H1049" i="4"/>
  <c r="H1048" i="4"/>
  <c r="H1047" i="4"/>
  <c r="H1046" i="4"/>
  <c r="H1045" i="4"/>
  <c r="H1052" i="4" s="1"/>
  <c r="H1054" i="4" s="1"/>
  <c r="F64" i="3" s="1"/>
  <c r="C1045" i="4"/>
  <c r="B1045" i="4"/>
  <c r="B1058" i="4" s="1"/>
  <c r="B1106" i="4" s="1"/>
  <c r="B1128" i="4" s="1"/>
  <c r="B1143" i="4" s="1"/>
  <c r="B1155" i="4" s="1"/>
  <c r="B1168" i="4" s="1"/>
  <c r="B1180" i="4" s="1"/>
  <c r="B1194" i="4" s="1"/>
  <c r="B1207" i="4" s="1"/>
  <c r="B1220" i="4" s="1"/>
  <c r="B1237" i="4" s="1"/>
  <c r="B1248" i="4" s="1"/>
  <c r="B1314" i="4" s="1"/>
  <c r="B1339" i="4" s="1"/>
  <c r="B1368" i="4" s="1"/>
  <c r="B1404" i="4" s="1"/>
  <c r="B1420" i="4" s="1"/>
  <c r="B1432" i="4" s="1"/>
  <c r="B1483" i="4" s="1"/>
  <c r="B1495" i="4" s="1"/>
  <c r="B1507" i="4" s="1"/>
  <c r="B1520" i="4" s="1"/>
  <c r="B1531" i="4" s="1"/>
  <c r="B1541" i="4" s="1"/>
  <c r="B1552" i="4" s="1"/>
  <c r="B1564" i="4" s="1"/>
  <c r="I1039" i="4"/>
  <c r="H1038" i="4"/>
  <c r="H1037" i="4"/>
  <c r="H1036" i="4"/>
  <c r="H1035" i="4"/>
  <c r="H1034" i="4"/>
  <c r="H1033" i="4"/>
  <c r="H1032" i="4"/>
  <c r="D1031" i="4"/>
  <c r="H1031" i="4" s="1"/>
  <c r="H1030" i="4"/>
  <c r="H1029" i="4"/>
  <c r="H1028" i="4"/>
  <c r="C1028" i="4"/>
  <c r="I1022" i="4"/>
  <c r="I1021" i="4"/>
  <c r="I1020" i="4"/>
  <c r="H1019" i="4"/>
  <c r="H1018" i="4"/>
  <c r="H1017" i="4"/>
  <c r="H1016" i="4"/>
  <c r="H1015" i="4"/>
  <c r="H1014" i="4"/>
  <c r="H1020" i="4" s="1"/>
  <c r="H1022" i="4" s="1"/>
  <c r="F58" i="3" s="1"/>
  <c r="C1014" i="4"/>
  <c r="I1008" i="4"/>
  <c r="I1010" i="4" s="1"/>
  <c r="H1007" i="4"/>
  <c r="H1006" i="4"/>
  <c r="H1005" i="4"/>
  <c r="H1004" i="4"/>
  <c r="H1003" i="4"/>
  <c r="H1002" i="4"/>
  <c r="H1001" i="4"/>
  <c r="C1001" i="4"/>
  <c r="I995" i="4"/>
  <c r="I997" i="4" s="1"/>
  <c r="H994" i="4"/>
  <c r="H993" i="4"/>
  <c r="H992" i="4"/>
  <c r="H991" i="4"/>
  <c r="H990" i="4"/>
  <c r="H989" i="4"/>
  <c r="H988" i="4"/>
  <c r="E988" i="4"/>
  <c r="H987" i="4"/>
  <c r="H986" i="4"/>
  <c r="H985" i="4"/>
  <c r="H984" i="4"/>
  <c r="H983" i="4"/>
  <c r="H982" i="4"/>
  <c r="H981" i="4"/>
  <c r="H980" i="4"/>
  <c r="H979" i="4"/>
  <c r="H978" i="4"/>
  <c r="H977" i="4"/>
  <c r="H976" i="4"/>
  <c r="H975" i="4"/>
  <c r="H974" i="4"/>
  <c r="H973" i="4"/>
  <c r="H972" i="4"/>
  <c r="H971" i="4"/>
  <c r="H970" i="4"/>
  <c r="H969" i="4"/>
  <c r="H968" i="4"/>
  <c r="H967" i="4"/>
  <c r="H966" i="4"/>
  <c r="H965" i="4"/>
  <c r="H964" i="4"/>
  <c r="H963" i="4"/>
  <c r="H962" i="4"/>
  <c r="H961" i="4"/>
  <c r="H960" i="4"/>
  <c r="H959" i="4"/>
  <c r="G958" i="4"/>
  <c r="H958" i="4" s="1"/>
  <c r="H995" i="4" s="1"/>
  <c r="H997" i="4" s="1"/>
  <c r="F54" i="3" s="1"/>
  <c r="H957" i="4"/>
  <c r="E956" i="4"/>
  <c r="H956" i="4" s="1"/>
  <c r="H955" i="4"/>
  <c r="H954" i="4"/>
  <c r="H953" i="4"/>
  <c r="C953" i="4"/>
  <c r="I947" i="4"/>
  <c r="H946" i="4"/>
  <c r="H945" i="4"/>
  <c r="H944" i="4"/>
  <c r="H943" i="4"/>
  <c r="H942" i="4"/>
  <c r="H941" i="4"/>
  <c r="H940" i="4"/>
  <c r="H939" i="4"/>
  <c r="E938" i="4"/>
  <c r="H938" i="4" s="1"/>
  <c r="H937" i="4"/>
  <c r="H936" i="4"/>
  <c r="H935" i="4"/>
  <c r="H934" i="4"/>
  <c r="H933" i="4"/>
  <c r="H932" i="4"/>
  <c r="H931" i="4"/>
  <c r="H930" i="4"/>
  <c r="H929" i="4"/>
  <c r="H928" i="4"/>
  <c r="H927" i="4"/>
  <c r="H926" i="4"/>
  <c r="H925" i="4"/>
  <c r="H924" i="4"/>
  <c r="H923" i="4"/>
  <c r="H922" i="4"/>
  <c r="H921" i="4"/>
  <c r="H920" i="4"/>
  <c r="H919" i="4"/>
  <c r="H918" i="4"/>
  <c r="H917" i="4"/>
  <c r="H916" i="4"/>
  <c r="H915" i="4"/>
  <c r="H914" i="4"/>
  <c r="H913" i="4"/>
  <c r="H912" i="4"/>
  <c r="H911" i="4"/>
  <c r="H910" i="4"/>
  <c r="H909" i="4"/>
  <c r="G908" i="4"/>
  <c r="H908" i="4" s="1"/>
  <c r="H907" i="4"/>
  <c r="E906" i="4"/>
  <c r="H906" i="4" s="1"/>
  <c r="H905" i="4"/>
  <c r="H904" i="4"/>
  <c r="H903" i="4"/>
  <c r="C903" i="4"/>
  <c r="I897" i="4"/>
  <c r="I899" i="4" s="1"/>
  <c r="H896" i="4"/>
  <c r="H895" i="4"/>
  <c r="H894" i="4"/>
  <c r="H893" i="4"/>
  <c r="H892" i="4"/>
  <c r="E891" i="4"/>
  <c r="H891" i="4" s="1"/>
  <c r="H890" i="4"/>
  <c r="H889" i="4"/>
  <c r="H888" i="4"/>
  <c r="H887" i="4"/>
  <c r="H886" i="4"/>
  <c r="H885" i="4"/>
  <c r="H884" i="4"/>
  <c r="H883" i="4"/>
  <c r="H882" i="4"/>
  <c r="H881" i="4"/>
  <c r="H880" i="4"/>
  <c r="H879" i="4"/>
  <c r="H878" i="4"/>
  <c r="H877" i="4"/>
  <c r="H876" i="4"/>
  <c r="H875" i="4"/>
  <c r="H874" i="4"/>
  <c r="H873" i="4"/>
  <c r="H872" i="4"/>
  <c r="H871" i="4"/>
  <c r="H870" i="4"/>
  <c r="H869" i="4"/>
  <c r="H868" i="4"/>
  <c r="G867" i="4"/>
  <c r="H867" i="4" s="1"/>
  <c r="G865" i="4"/>
  <c r="H865" i="4" s="1"/>
  <c r="G864" i="4"/>
  <c r="H864" i="4" s="1"/>
  <c r="G863" i="4"/>
  <c r="H863" i="4" s="1"/>
  <c r="G862" i="4"/>
  <c r="G866" i="4" s="1"/>
  <c r="H866" i="4" s="1"/>
  <c r="H861" i="4"/>
  <c r="H860" i="4"/>
  <c r="H859" i="4"/>
  <c r="H858" i="4"/>
  <c r="C858" i="4"/>
  <c r="I852" i="4"/>
  <c r="I854" i="4" s="1"/>
  <c r="H851" i="4"/>
  <c r="H850" i="4"/>
  <c r="H849" i="4"/>
  <c r="H848" i="4"/>
  <c r="H847" i="4"/>
  <c r="H846" i="4"/>
  <c r="H845" i="4"/>
  <c r="E844" i="4"/>
  <c r="H844" i="4" s="1"/>
  <c r="H843" i="4"/>
  <c r="H842" i="4"/>
  <c r="H841" i="4"/>
  <c r="H840" i="4"/>
  <c r="H839" i="4"/>
  <c r="H838" i="4"/>
  <c r="H837" i="4"/>
  <c r="H836" i="4"/>
  <c r="H835" i="4"/>
  <c r="H834" i="4"/>
  <c r="H833" i="4"/>
  <c r="H832" i="4"/>
  <c r="H831" i="4"/>
  <c r="H830" i="4"/>
  <c r="H829" i="4"/>
  <c r="H828" i="4"/>
  <c r="H827" i="4"/>
  <c r="H826" i="4"/>
  <c r="H825" i="4"/>
  <c r="H824" i="4"/>
  <c r="H823" i="4"/>
  <c r="H822" i="4"/>
  <c r="G815" i="4"/>
  <c r="H814" i="4"/>
  <c r="H813" i="4"/>
  <c r="H812" i="4"/>
  <c r="H811" i="4"/>
  <c r="C811" i="4"/>
  <c r="I803" i="4"/>
  <c r="I805" i="4" s="1"/>
  <c r="H802" i="4"/>
  <c r="H801" i="4"/>
  <c r="H800" i="4"/>
  <c r="H799" i="4"/>
  <c r="E795" i="4"/>
  <c r="H795" i="4" s="1"/>
  <c r="G787" i="4"/>
  <c r="G791" i="4" s="1"/>
  <c r="E787" i="4"/>
  <c r="H787" i="4" s="1"/>
  <c r="H786" i="4"/>
  <c r="H785" i="4"/>
  <c r="H784" i="4"/>
  <c r="H783" i="4"/>
  <c r="C783" i="4"/>
  <c r="I777" i="4"/>
  <c r="I779" i="4" s="1"/>
  <c r="H776" i="4"/>
  <c r="H775" i="4"/>
  <c r="H774" i="4"/>
  <c r="H773" i="4"/>
  <c r="E772" i="4"/>
  <c r="E791" i="4" s="1"/>
  <c r="H791" i="4" s="1"/>
  <c r="H771" i="4"/>
  <c r="H770" i="4"/>
  <c r="H769" i="4"/>
  <c r="E768" i="4"/>
  <c r="D768" i="4"/>
  <c r="H768" i="4" s="1"/>
  <c r="H767" i="4"/>
  <c r="H766" i="4"/>
  <c r="H765" i="4"/>
  <c r="H764" i="4"/>
  <c r="C764" i="4"/>
  <c r="I758" i="4"/>
  <c r="I759" i="4" s="1"/>
  <c r="H757" i="4"/>
  <c r="H756" i="4"/>
  <c r="H755" i="4"/>
  <c r="H754" i="4"/>
  <c r="H753" i="4"/>
  <c r="H752" i="4"/>
  <c r="D751" i="4"/>
  <c r="H751" i="4" s="1"/>
  <c r="H750" i="4"/>
  <c r="H749" i="4"/>
  <c r="H748" i="4"/>
  <c r="H747" i="4"/>
  <c r="C747" i="4"/>
  <c r="I741" i="4"/>
  <c r="H740" i="4"/>
  <c r="H739" i="4"/>
  <c r="H738" i="4"/>
  <c r="H737" i="4"/>
  <c r="H736" i="4"/>
  <c r="H735" i="4"/>
  <c r="H734" i="4"/>
  <c r="D733" i="4"/>
  <c r="H733" i="4" s="1"/>
  <c r="H732" i="4"/>
  <c r="H731" i="4"/>
  <c r="H730" i="4"/>
  <c r="C730" i="4"/>
  <c r="I722" i="4"/>
  <c r="H721" i="4"/>
  <c r="H720" i="4"/>
  <c r="G719" i="4"/>
  <c r="H719" i="4" s="1"/>
  <c r="E719" i="4"/>
  <c r="H718" i="4"/>
  <c r="G717" i="4"/>
  <c r="E717" i="4"/>
  <c r="H717" i="4" s="1"/>
  <c r="H716" i="4"/>
  <c r="H715" i="4"/>
  <c r="H714" i="4"/>
  <c r="H713" i="4"/>
  <c r="H712" i="4"/>
  <c r="H711" i="4"/>
  <c r="H710" i="4"/>
  <c r="H709" i="4"/>
  <c r="H708" i="4"/>
  <c r="G707" i="4"/>
  <c r="H707" i="4" s="1"/>
  <c r="H706" i="4"/>
  <c r="H705" i="4"/>
  <c r="H704" i="4"/>
  <c r="H703" i="4"/>
  <c r="H702" i="4"/>
  <c r="H701" i="4"/>
  <c r="H700" i="4"/>
  <c r="H699" i="4"/>
  <c r="H698" i="4"/>
  <c r="H697" i="4"/>
  <c r="H696" i="4"/>
  <c r="H695" i="4"/>
  <c r="H694" i="4"/>
  <c r="H693" i="4"/>
  <c r="H692" i="4"/>
  <c r="H691" i="4"/>
  <c r="H690" i="4"/>
  <c r="H689" i="4"/>
  <c r="H688" i="4"/>
  <c r="H687" i="4"/>
  <c r="H686" i="4"/>
  <c r="H685" i="4"/>
  <c r="H684" i="4"/>
  <c r="G683" i="4"/>
  <c r="H683" i="4" s="1"/>
  <c r="H682" i="4"/>
  <c r="H681" i="4"/>
  <c r="E681" i="4"/>
  <c r="H680" i="4"/>
  <c r="H679" i="4"/>
  <c r="G672" i="4"/>
  <c r="G673" i="4" s="1"/>
  <c r="H671" i="4"/>
  <c r="H670" i="4"/>
  <c r="H669" i="4"/>
  <c r="H668" i="4"/>
  <c r="C668" i="4"/>
  <c r="I662" i="4"/>
  <c r="I663" i="4" s="1"/>
  <c r="H661" i="4"/>
  <c r="H660" i="4"/>
  <c r="H659" i="4"/>
  <c r="H658" i="4"/>
  <c r="H657" i="4"/>
  <c r="H656" i="4"/>
  <c r="G655" i="4"/>
  <c r="E655" i="4"/>
  <c r="H655" i="4" s="1"/>
  <c r="H654" i="4"/>
  <c r="G653" i="4"/>
  <c r="E653" i="4"/>
  <c r="H653" i="4" s="1"/>
  <c r="H652" i="4"/>
  <c r="H651" i="4"/>
  <c r="H650" i="4"/>
  <c r="H649" i="4"/>
  <c r="H648" i="4"/>
  <c r="H647" i="4"/>
  <c r="H646" i="4"/>
  <c r="H645" i="4"/>
  <c r="H644" i="4"/>
  <c r="G643" i="4"/>
  <c r="H643" i="4" s="1"/>
  <c r="H642" i="4"/>
  <c r="H641" i="4"/>
  <c r="H640" i="4"/>
  <c r="H639" i="4"/>
  <c r="H638" i="4"/>
  <c r="H637" i="4"/>
  <c r="H636" i="4"/>
  <c r="H635" i="4"/>
  <c r="H634" i="4"/>
  <c r="H633" i="4"/>
  <c r="H632" i="4"/>
  <c r="H631" i="4"/>
  <c r="H630" i="4"/>
  <c r="H629" i="4"/>
  <c r="H628" i="4"/>
  <c r="H627" i="4"/>
  <c r="G626" i="4"/>
  <c r="H626" i="4" s="1"/>
  <c r="G625" i="4"/>
  <c r="H625" i="4" s="1"/>
  <c r="H624" i="4"/>
  <c r="H623" i="4"/>
  <c r="G622" i="4"/>
  <c r="H622" i="4" s="1"/>
  <c r="G621" i="4"/>
  <c r="H621" i="4" s="1"/>
  <c r="G620" i="4"/>
  <c r="H620" i="4" s="1"/>
  <c r="G619" i="4"/>
  <c r="H619" i="4" s="1"/>
  <c r="G618" i="4"/>
  <c r="H618" i="4" s="1"/>
  <c r="E617" i="4"/>
  <c r="H617" i="4" s="1"/>
  <c r="H616" i="4"/>
  <c r="H615" i="4"/>
  <c r="H609" i="4"/>
  <c r="H608" i="4"/>
  <c r="G608" i="4"/>
  <c r="G609" i="4" s="1"/>
  <c r="G610" i="4" s="1"/>
  <c r="H607" i="4"/>
  <c r="H606" i="4"/>
  <c r="H605" i="4"/>
  <c r="H604" i="4"/>
  <c r="C604" i="4"/>
  <c r="I598" i="4"/>
  <c r="H597" i="4"/>
  <c r="H596" i="4"/>
  <c r="H595" i="4"/>
  <c r="H594" i="4"/>
  <c r="H593" i="4"/>
  <c r="H592" i="4"/>
  <c r="H591" i="4"/>
  <c r="D590" i="4"/>
  <c r="H590" i="4" s="1"/>
  <c r="H589" i="4"/>
  <c r="H588" i="4"/>
  <c r="H587" i="4"/>
  <c r="H586" i="4"/>
  <c r="E586" i="4"/>
  <c r="E585" i="4"/>
  <c r="H585" i="4" s="1"/>
  <c r="E584" i="4"/>
  <c r="H584" i="4" s="1"/>
  <c r="H583" i="4"/>
  <c r="H582" i="4"/>
  <c r="H581" i="4"/>
  <c r="H580" i="4"/>
  <c r="H579" i="4"/>
  <c r="H578" i="4"/>
  <c r="H577" i="4"/>
  <c r="H576" i="4"/>
  <c r="H575" i="4"/>
  <c r="C575" i="4"/>
  <c r="I569" i="4"/>
  <c r="H568" i="4"/>
  <c r="H567" i="4"/>
  <c r="H566" i="4"/>
  <c r="H565" i="4"/>
  <c r="H564" i="4"/>
  <c r="H563" i="4"/>
  <c r="H562" i="4"/>
  <c r="H561" i="4"/>
  <c r="H560" i="4"/>
  <c r="D560" i="4"/>
  <c r="H559" i="4"/>
  <c r="H558" i="4"/>
  <c r="H557" i="4"/>
  <c r="H556" i="4"/>
  <c r="E556" i="4"/>
  <c r="E555" i="4"/>
  <c r="H555" i="4" s="1"/>
  <c r="E554" i="4"/>
  <c r="H554" i="4" s="1"/>
  <c r="H553" i="4"/>
  <c r="H552" i="4"/>
  <c r="C552" i="4"/>
  <c r="I546" i="4"/>
  <c r="I547" i="4" s="1"/>
  <c r="H545" i="4"/>
  <c r="H544" i="4"/>
  <c r="H543" i="4"/>
  <c r="H542" i="4"/>
  <c r="H541" i="4"/>
  <c r="H540" i="4"/>
  <c r="H539" i="4"/>
  <c r="H538" i="4"/>
  <c r="H537" i="4"/>
  <c r="H536" i="4"/>
  <c r="H535" i="4"/>
  <c r="H534" i="4"/>
  <c r="H533" i="4"/>
  <c r="C533" i="4"/>
  <c r="I528" i="4"/>
  <c r="I527" i="4"/>
  <c r="I529" i="4" s="1"/>
  <c r="H526" i="4"/>
  <c r="H525" i="4"/>
  <c r="H524" i="4"/>
  <c r="H523" i="4"/>
  <c r="H522" i="4"/>
  <c r="H521" i="4"/>
  <c r="H520" i="4"/>
  <c r="H519" i="4"/>
  <c r="H518" i="4"/>
  <c r="H517" i="4"/>
  <c r="H516" i="4"/>
  <c r="C516" i="4"/>
  <c r="I512" i="4"/>
  <c r="I510" i="4"/>
  <c r="I511" i="4" s="1"/>
  <c r="H509" i="4"/>
  <c r="H508" i="4"/>
  <c r="H507" i="4"/>
  <c r="H506" i="4"/>
  <c r="H505" i="4"/>
  <c r="H504" i="4"/>
  <c r="H503" i="4"/>
  <c r="H502" i="4"/>
  <c r="H501" i="4"/>
  <c r="C501" i="4"/>
  <c r="I495" i="4"/>
  <c r="H494" i="4"/>
  <c r="H493" i="4"/>
  <c r="H492" i="4"/>
  <c r="H491" i="4"/>
  <c r="H490" i="4"/>
  <c r="H489" i="4"/>
  <c r="H488" i="4"/>
  <c r="H487" i="4"/>
  <c r="H486" i="4"/>
  <c r="H485" i="4"/>
  <c r="H484" i="4"/>
  <c r="H483" i="4"/>
  <c r="H482" i="4"/>
  <c r="H481" i="4"/>
  <c r="C481" i="4"/>
  <c r="I477" i="4"/>
  <c r="I475" i="4"/>
  <c r="I476" i="4" s="1"/>
  <c r="H474" i="4"/>
  <c r="H473" i="4"/>
  <c r="H472" i="4"/>
  <c r="H471" i="4"/>
  <c r="H470" i="4"/>
  <c r="H469" i="4"/>
  <c r="H468" i="4"/>
  <c r="H467" i="4"/>
  <c r="H466" i="4"/>
  <c r="H465" i="4"/>
  <c r="H464" i="4"/>
  <c r="H462" i="4"/>
  <c r="H461" i="4"/>
  <c r="C461" i="4"/>
  <c r="I455" i="4"/>
  <c r="I457" i="4" s="1"/>
  <c r="H454" i="4"/>
  <c r="H453" i="4"/>
  <c r="H452" i="4"/>
  <c r="H451" i="4"/>
  <c r="H450" i="4"/>
  <c r="H449" i="4"/>
  <c r="H448" i="4"/>
  <c r="H447" i="4"/>
  <c r="H446" i="4"/>
  <c r="H445" i="4"/>
  <c r="E445" i="4"/>
  <c r="H444" i="4"/>
  <c r="H443" i="4"/>
  <c r="C443" i="4"/>
  <c r="I437" i="4"/>
  <c r="H436" i="4"/>
  <c r="H435" i="4"/>
  <c r="H434" i="4"/>
  <c r="H432" i="4"/>
  <c r="H431" i="4"/>
  <c r="H430" i="4"/>
  <c r="H429" i="4"/>
  <c r="H428" i="4"/>
  <c r="H427" i="4"/>
  <c r="G427" i="4"/>
  <c r="G426" i="4"/>
  <c r="H426" i="4" s="1"/>
  <c r="G425" i="4"/>
  <c r="H425" i="4" s="1"/>
  <c r="G424" i="4"/>
  <c r="H424" i="4" s="1"/>
  <c r="H423" i="4"/>
  <c r="H422" i="4"/>
  <c r="H421" i="4"/>
  <c r="H418" i="4"/>
  <c r="G417" i="4"/>
  <c r="H417" i="4" s="1"/>
  <c r="H415" i="4"/>
  <c r="H412" i="4"/>
  <c r="H409" i="4"/>
  <c r="H406" i="4"/>
  <c r="H403" i="4"/>
  <c r="G402" i="4"/>
  <c r="G405" i="4" s="1"/>
  <c r="H405" i="4" s="1"/>
  <c r="G401" i="4"/>
  <c r="G410" i="4" s="1"/>
  <c r="H410" i="4" s="1"/>
  <c r="H400" i="4"/>
  <c r="H399" i="4"/>
  <c r="H398" i="4"/>
  <c r="C398" i="4"/>
  <c r="I394" i="4"/>
  <c r="I393" i="4"/>
  <c r="I392" i="4"/>
  <c r="H391" i="4"/>
  <c r="H390" i="4"/>
  <c r="H389" i="4"/>
  <c r="H388" i="4"/>
  <c r="H387" i="4"/>
  <c r="H385" i="4"/>
  <c r="H384" i="4"/>
  <c r="C384" i="4"/>
  <c r="I380" i="4"/>
  <c r="I379" i="4"/>
  <c r="I378" i="4"/>
  <c r="H377" i="4"/>
  <c r="H376" i="4"/>
  <c r="H375" i="4"/>
  <c r="H374" i="4"/>
  <c r="H373" i="4"/>
  <c r="H371" i="4"/>
  <c r="H370" i="4"/>
  <c r="C370" i="4"/>
  <c r="I364" i="4"/>
  <c r="H363" i="4"/>
  <c r="H362" i="4"/>
  <c r="H361" i="4"/>
  <c r="H359" i="4"/>
  <c r="H358" i="4"/>
  <c r="C358" i="4"/>
  <c r="I352" i="4"/>
  <c r="I354" i="4" s="1"/>
  <c r="H351" i="4"/>
  <c r="H350" i="4"/>
  <c r="H349" i="4"/>
  <c r="H348" i="4"/>
  <c r="H347" i="4"/>
  <c r="H346" i="4"/>
  <c r="H345" i="4"/>
  <c r="H344" i="4"/>
  <c r="H343" i="4"/>
  <c r="H342" i="4"/>
  <c r="H341" i="4"/>
  <c r="H340" i="4"/>
  <c r="H339" i="4"/>
  <c r="C339" i="4"/>
  <c r="I335" i="4"/>
  <c r="I333" i="4"/>
  <c r="I334" i="4" s="1"/>
  <c r="H332" i="4"/>
  <c r="H331" i="4"/>
  <c r="H330" i="4"/>
  <c r="H329" i="4"/>
  <c r="H328" i="4"/>
  <c r="H327" i="4"/>
  <c r="H326" i="4"/>
  <c r="H325" i="4"/>
  <c r="H324" i="4"/>
  <c r="F318" i="4"/>
  <c r="H318" i="4" s="1"/>
  <c r="H317" i="4"/>
  <c r="E316" i="4"/>
  <c r="H314" i="4"/>
  <c r="F313" i="4"/>
  <c r="E313" i="4"/>
  <c r="G312" i="4"/>
  <c r="G315" i="4" s="1"/>
  <c r="H311" i="4"/>
  <c r="F310" i="4"/>
  <c r="E310" i="4"/>
  <c r="F309" i="4"/>
  <c r="E309" i="4"/>
  <c r="H308" i="4"/>
  <c r="F307" i="4"/>
  <c r="E307" i="4"/>
  <c r="F306" i="4"/>
  <c r="H306" i="4" s="1"/>
  <c r="E306" i="4"/>
  <c r="H305" i="4"/>
  <c r="F304" i="4"/>
  <c r="E304" i="4"/>
  <c r="G303" i="4"/>
  <c r="G306" i="4" s="1"/>
  <c r="G309" i="4" s="1"/>
  <c r="E303" i="4"/>
  <c r="H302" i="4"/>
  <c r="G301" i="4"/>
  <c r="G304" i="4" s="1"/>
  <c r="F301" i="4"/>
  <c r="F322" i="4" s="1"/>
  <c r="H322" i="4" s="1"/>
  <c r="E301" i="4"/>
  <c r="G300" i="4"/>
  <c r="F300" i="4"/>
  <c r="F321" i="4" s="1"/>
  <c r="H321" i="4" s="1"/>
  <c r="E300" i="4"/>
  <c r="H299" i="4"/>
  <c r="E298" i="4"/>
  <c r="F297" i="4"/>
  <c r="F312" i="4" s="1"/>
  <c r="H312" i="4" s="1"/>
  <c r="E297" i="4"/>
  <c r="H297" i="4" s="1"/>
  <c r="H296" i="4"/>
  <c r="H295" i="4"/>
  <c r="H294" i="4"/>
  <c r="C294" i="4"/>
  <c r="I288" i="4"/>
  <c r="I290" i="4" s="1"/>
  <c r="H287" i="4"/>
  <c r="H286" i="4"/>
  <c r="H285" i="4"/>
  <c r="H284" i="4"/>
  <c r="G283" i="4"/>
  <c r="H283" i="4" s="1"/>
  <c r="G282" i="4"/>
  <c r="H282" i="4" s="1"/>
  <c r="H281" i="4"/>
  <c r="H280" i="4"/>
  <c r="H279" i="4"/>
  <c r="H278" i="4"/>
  <c r="H277" i="4"/>
  <c r="H276" i="4"/>
  <c r="H275" i="4"/>
  <c r="E269" i="4"/>
  <c r="H268" i="4"/>
  <c r="H267" i="4"/>
  <c r="F266" i="4"/>
  <c r="H266" i="4" s="1"/>
  <c r="F265" i="4"/>
  <c r="H265" i="4" s="1"/>
  <c r="F264" i="4"/>
  <c r="H264" i="4" s="1"/>
  <c r="F263" i="4"/>
  <c r="H263" i="4" s="1"/>
  <c r="F262" i="4"/>
  <c r="H262" i="4" s="1"/>
  <c r="H261" i="4"/>
  <c r="F261" i="4"/>
  <c r="F260" i="4"/>
  <c r="H260" i="4" s="1"/>
  <c r="H259" i="4"/>
  <c r="H258" i="4"/>
  <c r="H257" i="4"/>
  <c r="H256" i="4"/>
  <c r="C256" i="4"/>
  <c r="I250" i="4"/>
  <c r="H249" i="4"/>
  <c r="H248" i="4"/>
  <c r="G247" i="4"/>
  <c r="H247" i="4" s="1"/>
  <c r="H246" i="4"/>
  <c r="H245" i="4"/>
  <c r="H244" i="4"/>
  <c r="H243" i="4"/>
  <c r="E237" i="4"/>
  <c r="H236" i="4"/>
  <c r="H235" i="4"/>
  <c r="F234" i="4"/>
  <c r="F233" i="4"/>
  <c r="H233" i="4" s="1"/>
  <c r="F232" i="4"/>
  <c r="H232" i="4" s="1"/>
  <c r="F231" i="4"/>
  <c r="H231" i="4" s="1"/>
  <c r="F230" i="4"/>
  <c r="H230" i="4" s="1"/>
  <c r="F229" i="4"/>
  <c r="H229" i="4" s="1"/>
  <c r="F228" i="4"/>
  <c r="H228" i="4" s="1"/>
  <c r="H227" i="4"/>
  <c r="H226" i="4"/>
  <c r="H225" i="4"/>
  <c r="H224" i="4"/>
  <c r="C224" i="4"/>
  <c r="I218" i="4"/>
  <c r="I220" i="4" s="1"/>
  <c r="H217" i="4"/>
  <c r="H216" i="4"/>
  <c r="H215" i="4"/>
  <c r="H214" i="4"/>
  <c r="H213" i="4"/>
  <c r="H212" i="4"/>
  <c r="H211" i="4"/>
  <c r="H210" i="4"/>
  <c r="H208" i="4"/>
  <c r="H207" i="4"/>
  <c r="C207" i="4"/>
  <c r="I203" i="4"/>
  <c r="I201" i="4"/>
  <c r="I202" i="4" s="1"/>
  <c r="H200" i="4"/>
  <c r="H199" i="4"/>
  <c r="H198" i="4"/>
  <c r="H197" i="4"/>
  <c r="G196" i="4"/>
  <c r="H196" i="4" s="1"/>
  <c r="G195" i="4"/>
  <c r="H195" i="4" s="1"/>
  <c r="H194" i="4"/>
  <c r="H193" i="4"/>
  <c r="H192" i="4"/>
  <c r="H191" i="4"/>
  <c r="H190" i="4"/>
  <c r="H189" i="4"/>
  <c r="E182" i="4"/>
  <c r="H181" i="4"/>
  <c r="H180" i="4"/>
  <c r="F179" i="4"/>
  <c r="H179" i="4" s="1"/>
  <c r="F178" i="4"/>
  <c r="H178" i="4" s="1"/>
  <c r="H177" i="4"/>
  <c r="F177" i="4"/>
  <c r="F176" i="4"/>
  <c r="H176" i="4" s="1"/>
  <c r="F175" i="4"/>
  <c r="H175" i="4" s="1"/>
  <c r="F174" i="4"/>
  <c r="H174" i="4" s="1"/>
  <c r="F173" i="4"/>
  <c r="H173" i="4" s="1"/>
  <c r="H172" i="4"/>
  <c r="H171" i="4"/>
  <c r="H170" i="4"/>
  <c r="H169" i="4"/>
  <c r="C169" i="4"/>
  <c r="I162" i="4"/>
  <c r="I164" i="4" s="1"/>
  <c r="H161" i="4"/>
  <c r="H160" i="4"/>
  <c r="H159" i="4"/>
  <c r="H158" i="4"/>
  <c r="H157" i="4"/>
  <c r="H156" i="4"/>
  <c r="H154" i="4"/>
  <c r="H153" i="4"/>
  <c r="H152" i="4"/>
  <c r="H151" i="4"/>
  <c r="C151" i="4"/>
  <c r="I145" i="4"/>
  <c r="H144" i="4"/>
  <c r="H143" i="4"/>
  <c r="H142" i="4"/>
  <c r="H141" i="4"/>
  <c r="H140" i="4"/>
  <c r="H139" i="4"/>
  <c r="H138" i="4"/>
  <c r="H137" i="4"/>
  <c r="H136" i="4"/>
  <c r="H135" i="4"/>
  <c r="E134" i="4"/>
  <c r="H134" i="4" s="1"/>
  <c r="H133" i="4"/>
  <c r="H132" i="4"/>
  <c r="C132" i="4"/>
  <c r="I126" i="4"/>
  <c r="I127" i="4" s="1"/>
  <c r="H125" i="4"/>
  <c r="H124" i="4"/>
  <c r="H123" i="4"/>
  <c r="H122" i="4"/>
  <c r="H121" i="4"/>
  <c r="H120" i="4"/>
  <c r="H119" i="4"/>
  <c r="H118" i="4"/>
  <c r="H117" i="4"/>
  <c r="H116" i="4"/>
  <c r="C116" i="4"/>
  <c r="I110" i="4"/>
  <c r="I112" i="4" s="1"/>
  <c r="H109" i="4"/>
  <c r="H108" i="4"/>
  <c r="H107" i="4"/>
  <c r="H106" i="4"/>
  <c r="H105" i="4"/>
  <c r="H104" i="4"/>
  <c r="H103" i="4"/>
  <c r="H102" i="4"/>
  <c r="H101" i="4"/>
  <c r="H100" i="4"/>
  <c r="H99" i="4"/>
  <c r="H98" i="4"/>
  <c r="H97" i="4"/>
  <c r="C97" i="4"/>
  <c r="I93" i="4"/>
  <c r="I91" i="4"/>
  <c r="I92" i="4" s="1"/>
  <c r="H90" i="4"/>
  <c r="H89" i="4"/>
  <c r="H88" i="4"/>
  <c r="H87" i="4"/>
  <c r="H86" i="4"/>
  <c r="H85" i="4"/>
  <c r="H84" i="4"/>
  <c r="H83" i="4"/>
  <c r="H82" i="4"/>
  <c r="H81" i="4"/>
  <c r="H80" i="4"/>
  <c r="H79" i="4"/>
  <c r="H78" i="4"/>
  <c r="H77" i="4"/>
  <c r="H76" i="4"/>
  <c r="H75" i="4"/>
  <c r="H74" i="4"/>
  <c r="H73" i="4"/>
  <c r="H72" i="4"/>
  <c r="H71" i="4"/>
  <c r="H70" i="4"/>
  <c r="H69" i="4"/>
  <c r="C69" i="4"/>
  <c r="I63" i="4"/>
  <c r="I65" i="4" s="1"/>
  <c r="H62" i="4"/>
  <c r="H61" i="4"/>
  <c r="H60" i="4"/>
  <c r="H59" i="4"/>
  <c r="G52" i="4"/>
  <c r="H52" i="4" s="1"/>
  <c r="H63" i="4" s="1"/>
  <c r="H65" i="4" s="1"/>
  <c r="F7" i="3" s="1"/>
  <c r="H51" i="4"/>
  <c r="H50" i="4"/>
  <c r="C50" i="4"/>
  <c r="B50" i="4"/>
  <c r="B69" i="4" s="1"/>
  <c r="B97" i="4" s="1"/>
  <c r="B116" i="4" s="1"/>
  <c r="B132" i="4" s="1"/>
  <c r="B151" i="4" s="1"/>
  <c r="B169" i="4" s="1"/>
  <c r="B207" i="4" s="1"/>
  <c r="B224" i="4" s="1"/>
  <c r="B256" i="4" s="1"/>
  <c r="B294" i="4" s="1"/>
  <c r="B339" i="4" s="1"/>
  <c r="B358" i="4" s="1"/>
  <c r="B370" i="4" s="1"/>
  <c r="B384" i="4" s="1"/>
  <c r="B398" i="4" s="1"/>
  <c r="B443" i="4" s="1"/>
  <c r="B461" i="4" s="1"/>
  <c r="B481" i="4" s="1"/>
  <c r="B501" i="4" s="1"/>
  <c r="B516" i="4" s="1"/>
  <c r="B533" i="4" s="1"/>
  <c r="B552" i="4" s="1"/>
  <c r="B575" i="4" s="1"/>
  <c r="B604" i="4" s="1"/>
  <c r="B668" i="4" s="1"/>
  <c r="B730" i="4" s="1"/>
  <c r="B747" i="4" s="1"/>
  <c r="B764" i="4" s="1"/>
  <c r="B783" i="4" s="1"/>
  <c r="B811" i="4" s="1"/>
  <c r="B858" i="4" s="1"/>
  <c r="B903" i="4" s="1"/>
  <c r="B953" i="4" s="1"/>
  <c r="B1001" i="4" s="1"/>
  <c r="B1014" i="4" s="1"/>
  <c r="I44" i="4"/>
  <c r="I46" i="4" s="1"/>
  <c r="H43" i="4"/>
  <c r="H42" i="4"/>
  <c r="H41" i="4"/>
  <c r="H40" i="4"/>
  <c r="H39" i="4"/>
  <c r="H38" i="4"/>
  <c r="H37" i="4"/>
  <c r="H36" i="4"/>
  <c r="H35" i="4"/>
  <c r="H34" i="4"/>
  <c r="H33" i="4"/>
  <c r="E26" i="4"/>
  <c r="H25" i="4"/>
  <c r="H24" i="4"/>
  <c r="F23" i="4"/>
  <c r="H23" i="4" s="1"/>
  <c r="H22" i="4"/>
  <c r="F22" i="4"/>
  <c r="F21" i="4"/>
  <c r="H21" i="4" s="1"/>
  <c r="F20" i="4"/>
  <c r="H20" i="4" s="1"/>
  <c r="F19" i="4"/>
  <c r="H19" i="4" s="1"/>
  <c r="F18" i="4"/>
  <c r="H18" i="4" s="1"/>
  <c r="F17" i="4"/>
  <c r="H17" i="4" s="1"/>
  <c r="H16" i="4"/>
  <c r="H15" i="4"/>
  <c r="H14" i="4"/>
  <c r="H13" i="4"/>
  <c r="C13" i="4"/>
  <c r="H9" i="4"/>
  <c r="H8" i="4"/>
  <c r="H7" i="4"/>
  <c r="H6" i="4"/>
  <c r="H5" i="4"/>
  <c r="D2" i="4"/>
  <c r="C64" i="3"/>
  <c r="C65" i="3" s="1"/>
  <c r="C66" i="3" s="1"/>
  <c r="C67" i="3" s="1"/>
  <c r="C70" i="3" s="1"/>
  <c r="C73" i="3" s="1"/>
  <c r="C74" i="3" s="1"/>
  <c r="C75" i="3" s="1"/>
  <c r="C76" i="3" s="1"/>
  <c r="C77" i="3" s="1"/>
  <c r="C79" i="3" s="1"/>
  <c r="C81" i="3" s="1"/>
  <c r="C82" i="3" s="1"/>
  <c r="C83" i="3" s="1"/>
  <c r="C84" i="3" s="1"/>
  <c r="C85" i="3" s="1"/>
  <c r="C86" i="3" s="1"/>
  <c r="C87" i="3" s="1"/>
  <c r="C90" i="3" s="1"/>
  <c r="C91" i="3" s="1"/>
  <c r="C92" i="3" s="1"/>
  <c r="C93" i="3" s="1"/>
  <c r="C94" i="3" s="1"/>
  <c r="C95" i="3" s="1"/>
  <c r="C96" i="3" s="1"/>
  <c r="C97" i="3" s="1"/>
  <c r="B64" i="3"/>
  <c r="B65" i="3" s="1"/>
  <c r="B66" i="3" s="1"/>
  <c r="B67" i="3" s="1"/>
  <c r="B70" i="3" s="1"/>
  <c r="B73" i="3" s="1"/>
  <c r="B74" i="3" s="1"/>
  <c r="B75" i="3" s="1"/>
  <c r="B76" i="3" s="1"/>
  <c r="B77" i="3" s="1"/>
  <c r="B79" i="3" s="1"/>
  <c r="B81" i="3" s="1"/>
  <c r="B82" i="3" s="1"/>
  <c r="B83" i="3" s="1"/>
  <c r="B84" i="3" s="1"/>
  <c r="B85" i="3" s="1"/>
  <c r="B86" i="3" s="1"/>
  <c r="B87" i="3" s="1"/>
  <c r="B90" i="3" s="1"/>
  <c r="B91" i="3" s="1"/>
  <c r="B92" i="3" s="1"/>
  <c r="B93" i="3" s="1"/>
  <c r="B94" i="3" s="1"/>
  <c r="B95" i="3" s="1"/>
  <c r="B96" i="3" s="1"/>
  <c r="B97" i="3" s="1"/>
  <c r="B7" i="3"/>
  <c r="B8" i="3" s="1"/>
  <c r="B9" i="3" s="1"/>
  <c r="B10" i="3" s="1"/>
  <c r="B11" i="3" s="1"/>
  <c r="B13" i="3" s="1"/>
  <c r="B15" i="3" s="1"/>
  <c r="B16" i="3" s="1"/>
  <c r="B19" i="3" s="1"/>
  <c r="B20" i="3" s="1"/>
  <c r="B21" i="3" s="1"/>
  <c r="B22" i="3" s="1"/>
  <c r="B23" i="3" s="1"/>
  <c r="B24" i="3" s="1"/>
  <c r="B25" i="3" s="1"/>
  <c r="B26" i="3" s="1"/>
  <c r="B29" i="3" s="1"/>
  <c r="B30" i="3" s="1"/>
  <c r="B33" i="3" s="1"/>
  <c r="B34" i="3" s="1"/>
  <c r="B35" i="3" s="1"/>
  <c r="B38" i="3" s="1"/>
  <c r="B39" i="3" s="1"/>
  <c r="B40" i="3" s="1"/>
  <c r="B43" i="3" s="1"/>
  <c r="B44" i="3" s="1"/>
  <c r="B46" i="3" s="1"/>
  <c r="B47" i="3" s="1"/>
  <c r="B48" i="3" s="1"/>
  <c r="B50" i="3" s="1"/>
  <c r="B51" i="3" s="1"/>
  <c r="B52" i="3" s="1"/>
  <c r="B53" i="3" s="1"/>
  <c r="B54" i="3" s="1"/>
  <c r="B57" i="3" s="1"/>
  <c r="B58" i="3" s="1"/>
  <c r="H32" i="10" l="1"/>
  <c r="H34" i="10" s="1"/>
  <c r="F8" i="9" s="1"/>
  <c r="H304" i="4"/>
  <c r="G307" i="4"/>
  <c r="G310" i="4" s="1"/>
  <c r="G313" i="4" s="1"/>
  <c r="G316" i="4" s="1"/>
  <c r="H58" i="10"/>
  <c r="H75" i="10"/>
  <c r="H344" i="10"/>
  <c r="H346" i="10" s="1"/>
  <c r="H356" i="10"/>
  <c r="H358" i="10" s="1"/>
  <c r="F40" i="9" s="1"/>
  <c r="H397" i="10"/>
  <c r="H399" i="10" s="1"/>
  <c r="F48" i="9" s="1"/>
  <c r="H446" i="10"/>
  <c r="H448" i="10" s="1"/>
  <c r="F51" i="9" s="1"/>
  <c r="H385" i="10"/>
  <c r="H387" i="10" s="1"/>
  <c r="F42" i="9" s="1"/>
  <c r="H422" i="10"/>
  <c r="H424" i="10" s="1"/>
  <c r="H434" i="10"/>
  <c r="H436" i="10" s="1"/>
  <c r="F50" i="9" s="1"/>
  <c r="H494" i="10"/>
  <c r="H496" i="10" s="1"/>
  <c r="F57" i="9" s="1"/>
  <c r="H758" i="4"/>
  <c r="H760" i="4" s="1"/>
  <c r="F47" i="3" s="1"/>
  <c r="H352" i="4"/>
  <c r="H354" i="4" s="1"/>
  <c r="F22" i="3" s="1"/>
  <c r="I664" i="4"/>
  <c r="H174" i="8"/>
  <c r="H176" i="8" s="1"/>
  <c r="G20" i="7" s="1"/>
  <c r="I760" i="4"/>
  <c r="H1097" i="4"/>
  <c r="I1150" i="4"/>
  <c r="H1362" i="4"/>
  <c r="H1364" i="4" s="1"/>
  <c r="F83" i="3" s="1"/>
  <c r="I1363" i="4"/>
  <c r="I105" i="6"/>
  <c r="H202" i="6"/>
  <c r="H204" i="6" s="1"/>
  <c r="F17" i="5" s="1"/>
  <c r="I80" i="8"/>
  <c r="H163" i="8"/>
  <c r="H165" i="8" s="1"/>
  <c r="G19" i="7" s="1"/>
  <c r="I297" i="8"/>
  <c r="H116" i="10"/>
  <c r="H118" i="10" s="1"/>
  <c r="F15" i="9" s="1"/>
  <c r="H15" i="9" s="1"/>
  <c r="I158" i="10"/>
  <c r="F323" i="4"/>
  <c r="H323" i="4" s="1"/>
  <c r="I1516" i="4"/>
  <c r="H218" i="6"/>
  <c r="H220" i="6" s="1"/>
  <c r="H401" i="4"/>
  <c r="H1535" i="4"/>
  <c r="H1537" i="4" s="1"/>
  <c r="F94" i="3" s="1"/>
  <c r="I235" i="8"/>
  <c r="I248" i="8"/>
  <c r="H527" i="4"/>
  <c r="H529" i="4" s="1"/>
  <c r="F35" i="3" s="1"/>
  <c r="F303" i="4"/>
  <c r="H303" i="4" s="1"/>
  <c r="F315" i="4"/>
  <c r="H315" i="4" s="1"/>
  <c r="G416" i="4"/>
  <c r="H416" i="4" s="1"/>
  <c r="H495" i="4"/>
  <c r="H497" i="4" s="1"/>
  <c r="F33" i="3" s="1"/>
  <c r="H104" i="6"/>
  <c r="H106" i="6" s="1"/>
  <c r="I252" i="6"/>
  <c r="I33" i="8"/>
  <c r="I175" i="8"/>
  <c r="F26" i="4"/>
  <c r="H26" i="4" s="1"/>
  <c r="H393" i="6"/>
  <c r="H395" i="6" s="1"/>
  <c r="F27" i="5" s="1"/>
  <c r="H10" i="8"/>
  <c r="H12" i="8" s="1"/>
  <c r="G6" i="7" s="1"/>
  <c r="H531" i="10"/>
  <c r="H533" i="10" s="1"/>
  <c r="F74" i="9" s="1"/>
  <c r="G413" i="4"/>
  <c r="H413" i="4" s="1"/>
  <c r="H741" i="4"/>
  <c r="H743" i="4" s="1"/>
  <c r="F46" i="3" s="1"/>
  <c r="I1309" i="4"/>
  <c r="F298" i="4"/>
  <c r="F319" i="4" s="1"/>
  <c r="F320" i="4" s="1"/>
  <c r="H320" i="4" s="1"/>
  <c r="F316" i="4"/>
  <c r="I456" i="4"/>
  <c r="H510" i="4"/>
  <c r="H512" i="4" s="1"/>
  <c r="F34" i="3" s="1"/>
  <c r="I1139" i="4"/>
  <c r="H1188" i="4"/>
  <c r="H1190" i="4" s="1"/>
  <c r="F75" i="3" s="1"/>
  <c r="I1202" i="4"/>
  <c r="H1301" i="4"/>
  <c r="I1490" i="4"/>
  <c r="I1536" i="4"/>
  <c r="I301" i="6"/>
  <c r="H43" i="8"/>
  <c r="H45" i="8" s="1"/>
  <c r="G9" i="7" s="1"/>
  <c r="H482" i="10"/>
  <c r="H484" i="10" s="1"/>
  <c r="F56" i="9" s="1"/>
  <c r="H58" i="9" s="1"/>
  <c r="I219" i="4"/>
  <c r="I1243" i="4"/>
  <c r="G404" i="4"/>
  <c r="H404" i="4" s="1"/>
  <c r="H1231" i="4"/>
  <c r="H1233" i="4" s="1"/>
  <c r="F79" i="3" s="1"/>
  <c r="H110" i="4"/>
  <c r="H112" i="4" s="1"/>
  <c r="F9" i="3" s="1"/>
  <c r="F182" i="4"/>
  <c r="H182" i="4" s="1"/>
  <c r="G419" i="4"/>
  <c r="H419" i="4" s="1"/>
  <c r="H1098" i="4"/>
  <c r="H307" i="8"/>
  <c r="H309" i="8" s="1"/>
  <c r="G36" i="7" s="1"/>
  <c r="I163" i="4"/>
  <c r="I996" i="4"/>
  <c r="H1485" i="4"/>
  <c r="I89" i="6"/>
  <c r="F27" i="4"/>
  <c r="H307" i="4"/>
  <c r="F183" i="4"/>
  <c r="H183" i="4" s="1"/>
  <c r="H310" i="4"/>
  <c r="G407" i="4"/>
  <c r="H407" i="4" s="1"/>
  <c r="H1149" i="4"/>
  <c r="H1151" i="4" s="1"/>
  <c r="F70" i="3" s="1"/>
  <c r="H234" i="6"/>
  <c r="H236" i="6" s="1"/>
  <c r="F18" i="5" s="1"/>
  <c r="H89" i="8"/>
  <c r="H91" i="8" s="1"/>
  <c r="G13" i="7" s="1"/>
  <c r="H151" i="8"/>
  <c r="H153" i="8" s="1"/>
  <c r="G18" i="7" s="1"/>
  <c r="I357" i="10"/>
  <c r="I221" i="10"/>
  <c r="I435" i="10"/>
  <c r="H71" i="6"/>
  <c r="H73" i="6" s="1"/>
  <c r="F8" i="5" s="1"/>
  <c r="H32" i="8"/>
  <c r="H34" i="8" s="1"/>
  <c r="G8" i="7" s="1"/>
  <c r="I423" i="10"/>
  <c r="H459" i="10"/>
  <c r="H461" i="10" s="1"/>
  <c r="H471" i="10"/>
  <c r="H473" i="10" s="1"/>
  <c r="H506" i="10"/>
  <c r="H508" i="10" s="1"/>
  <c r="F64" i="9" s="1"/>
  <c r="H66" i="9" s="1"/>
  <c r="H154" i="6"/>
  <c r="H156" i="6" s="1"/>
  <c r="H376" i="6"/>
  <c r="H378" i="6" s="1"/>
  <c r="F26" i="5" s="1"/>
  <c r="I289" i="4"/>
  <c r="H1039" i="4"/>
  <c r="H1041" i="4" s="1"/>
  <c r="F63" i="3" s="1"/>
  <c r="H1174" i="4"/>
  <c r="H1176" i="4" s="1"/>
  <c r="F74" i="3" s="1"/>
  <c r="I1526" i="4"/>
  <c r="H426" i="6"/>
  <c r="H428" i="6" s="1"/>
  <c r="F29" i="5" s="1"/>
  <c r="H301" i="4"/>
  <c r="I548" i="4"/>
  <c r="I853" i="4"/>
  <c r="H947" i="4"/>
  <c r="H949" i="4" s="1"/>
  <c r="F53" i="3" s="1"/>
  <c r="I1101" i="4"/>
  <c r="H1391" i="4"/>
  <c r="H17" i="6"/>
  <c r="H19" i="6" s="1"/>
  <c r="H282" i="6"/>
  <c r="H284" i="6" s="1"/>
  <c r="F21" i="5" s="1"/>
  <c r="H114" i="8"/>
  <c r="H116" i="8" s="1"/>
  <c r="G15" i="7" s="1"/>
  <c r="I198" i="8"/>
  <c r="H282" i="8"/>
  <c r="H284" i="8" s="1"/>
  <c r="G34" i="7" s="1"/>
  <c r="I411" i="10"/>
  <c r="I111" i="4"/>
  <c r="I1189" i="4"/>
  <c r="I543" i="10"/>
  <c r="H145" i="4"/>
  <c r="H147" i="4" s="1"/>
  <c r="F11" i="3" s="1"/>
  <c r="F238" i="4"/>
  <c r="H234" i="4"/>
  <c r="F237" i="4"/>
  <c r="H237" i="4" s="1"/>
  <c r="H598" i="4"/>
  <c r="H600" i="4" s="1"/>
  <c r="F40" i="3" s="1"/>
  <c r="H862" i="4"/>
  <c r="H897" i="4" s="1"/>
  <c r="H899" i="4" s="1"/>
  <c r="F52" i="3" s="1"/>
  <c r="I366" i="4"/>
  <c r="I365" i="4"/>
  <c r="I1163" i="4"/>
  <c r="I1164" i="4"/>
  <c r="I156" i="6"/>
  <c r="I155" i="6"/>
  <c r="I1041" i="4"/>
  <c r="I1040" i="4"/>
  <c r="I571" i="4"/>
  <c r="I570" i="4"/>
  <c r="I141" i="8"/>
  <c r="I140" i="8"/>
  <c r="H1308" i="4"/>
  <c r="H1310" i="4" s="1"/>
  <c r="G674" i="4"/>
  <c r="H673" i="4"/>
  <c r="I600" i="4"/>
  <c r="I599" i="4"/>
  <c r="I268" i="6"/>
  <c r="I129" i="8"/>
  <c r="I128" i="8"/>
  <c r="I106" i="10"/>
  <c r="I105" i="10"/>
  <c r="I45" i="4"/>
  <c r="I115" i="8"/>
  <c r="I34" i="10"/>
  <c r="I33" i="10"/>
  <c r="H1558" i="4"/>
  <c r="H1560" i="4" s="1"/>
  <c r="F96" i="3" s="1"/>
  <c r="I73" i="6"/>
  <c r="I72" i="6"/>
  <c r="H315" i="6"/>
  <c r="H317" i="6" s="1"/>
  <c r="F23" i="5" s="1"/>
  <c r="I1233" i="4"/>
  <c r="I1232" i="4"/>
  <c r="H569" i="4"/>
  <c r="H571" i="4" s="1"/>
  <c r="F39" i="3" s="1"/>
  <c r="H1122" i="4"/>
  <c r="H1124" i="4" s="1"/>
  <c r="F66" i="3" s="1"/>
  <c r="I1175" i="4"/>
  <c r="I743" i="4"/>
  <c r="I742" i="4"/>
  <c r="H1477" i="4"/>
  <c r="H1479" i="4" s="1"/>
  <c r="H1501" i="4"/>
  <c r="H1503" i="4" s="1"/>
  <c r="F91" i="3" s="1"/>
  <c r="I117" i="10"/>
  <c r="E251" i="10"/>
  <c r="H251" i="10" s="1"/>
  <c r="H262" i="10" s="1"/>
  <c r="H264" i="10" s="1"/>
  <c r="H196" i="10"/>
  <c r="H204" i="10" s="1"/>
  <c r="H206" i="10" s="1"/>
  <c r="F23" i="9" s="1"/>
  <c r="I128" i="4"/>
  <c r="I187" i="8"/>
  <c r="I949" i="4"/>
  <c r="I948" i="4"/>
  <c r="I497" i="4"/>
  <c r="I496" i="4"/>
  <c r="H672" i="4"/>
  <c r="F270" i="4"/>
  <c r="F269" i="4"/>
  <c r="H269" i="4" s="1"/>
  <c r="I353" i="4"/>
  <c r="I35" i="6"/>
  <c r="I34" i="6"/>
  <c r="I206" i="10"/>
  <c r="I205" i="10"/>
  <c r="H52" i="9"/>
  <c r="H772" i="4"/>
  <c r="H777" i="4" s="1"/>
  <c r="H779" i="4" s="1"/>
  <c r="F48" i="3" s="1"/>
  <c r="I11" i="8"/>
  <c r="I399" i="10"/>
  <c r="I398" i="10"/>
  <c r="I1054" i="4"/>
  <c r="I1053" i="4"/>
  <c r="I64" i="4"/>
  <c r="I439" i="4"/>
  <c r="I438" i="4"/>
  <c r="H313" i="4"/>
  <c r="H319" i="4"/>
  <c r="H546" i="4"/>
  <c r="H548" i="4" s="1"/>
  <c r="F38" i="3" s="1"/>
  <c r="G816" i="4"/>
  <c r="H815" i="4"/>
  <c r="H1398" i="4"/>
  <c r="H1400" i="4" s="1"/>
  <c r="F84" i="3" s="1"/>
  <c r="H50" i="6"/>
  <c r="H52" i="6" s="1"/>
  <c r="F7" i="5" s="1"/>
  <c r="H345" i="6"/>
  <c r="H347" i="6" s="1"/>
  <c r="F24" i="5" s="1"/>
  <c r="H90" i="10"/>
  <c r="H157" i="10"/>
  <c r="H159" i="10" s="1"/>
  <c r="F186" i="4"/>
  <c r="H186" i="4" s="1"/>
  <c r="I220" i="6"/>
  <c r="I219" i="6"/>
  <c r="I152" i="8"/>
  <c r="I153" i="8"/>
  <c r="H233" i="8"/>
  <c r="H235" i="8" s="1"/>
  <c r="G30" i="7" s="1"/>
  <c r="H295" i="8"/>
  <c r="H297" i="8" s="1"/>
  <c r="G35" i="7" s="1"/>
  <c r="I68" i="10"/>
  <c r="H126" i="4"/>
  <c r="H128" i="4" s="1"/>
  <c r="F10" i="3" s="1"/>
  <c r="I533" i="10"/>
  <c r="I532" i="10"/>
  <c r="F28" i="4"/>
  <c r="H28" i="4" s="1"/>
  <c r="F187" i="4"/>
  <c r="H187" i="4" s="1"/>
  <c r="I252" i="4"/>
  <c r="I251" i="4"/>
  <c r="H1100" i="4"/>
  <c r="H1102" i="4" s="1"/>
  <c r="F65" i="3" s="1"/>
  <c r="H1514" i="4"/>
  <c r="H1516" i="4" s="1"/>
  <c r="F92" i="3" s="1"/>
  <c r="H88" i="6"/>
  <c r="H90" i="6" s="1"/>
  <c r="F9" i="5" s="1"/>
  <c r="H171" i="6"/>
  <c r="H173" i="6" s="1"/>
  <c r="F11" i="5" s="1"/>
  <c r="E289" i="10"/>
  <c r="H289" i="10" s="1"/>
  <c r="E365" i="10" s="1"/>
  <c r="H365" i="10" s="1"/>
  <c r="H369" i="10" s="1"/>
  <c r="H371" i="10" s="1"/>
  <c r="F41" i="9" s="1"/>
  <c r="H43" i="9" s="1"/>
  <c r="F36" i="9"/>
  <c r="I370" i="10"/>
  <c r="F29" i="4"/>
  <c r="H29" i="4" s="1"/>
  <c r="I146" i="4"/>
  <c r="I147" i="4"/>
  <c r="H300" i="4"/>
  <c r="H309" i="4"/>
  <c r="H455" i="4"/>
  <c r="H457" i="4" s="1"/>
  <c r="H610" i="4"/>
  <c r="G611" i="4"/>
  <c r="I724" i="4"/>
  <c r="I723" i="4"/>
  <c r="H251" i="6"/>
  <c r="H253" i="6" s="1"/>
  <c r="F19" i="5" s="1"/>
  <c r="I333" i="10"/>
  <c r="I332" i="10"/>
  <c r="H360" i="6"/>
  <c r="H362" i="6" s="1"/>
  <c r="F25" i="5" s="1"/>
  <c r="I378" i="6"/>
  <c r="I377" i="6"/>
  <c r="H221" i="8"/>
  <c r="H223" i="8" s="1"/>
  <c r="G24" i="7" s="1"/>
  <c r="H127" i="10"/>
  <c r="H129" i="10" s="1"/>
  <c r="F16" i="9" s="1"/>
  <c r="H519" i="10"/>
  <c r="H521" i="10" s="1"/>
  <c r="F73" i="9" s="1"/>
  <c r="H78" i="9" s="1"/>
  <c r="H1008" i="4"/>
  <c r="H1010" i="4" s="1"/>
  <c r="F57" i="3" s="1"/>
  <c r="H1137" i="4"/>
  <c r="H1139" i="4" s="1"/>
  <c r="F67" i="3" s="1"/>
  <c r="H1214" i="4"/>
  <c r="H1216" i="4" s="1"/>
  <c r="F77" i="3" s="1"/>
  <c r="H267" i="6"/>
  <c r="H269" i="6" s="1"/>
  <c r="F20" i="5" s="1"/>
  <c r="H331" i="6"/>
  <c r="H333" i="6" s="1"/>
  <c r="H409" i="6"/>
  <c r="H411" i="6" s="1"/>
  <c r="F28" i="5" s="1"/>
  <c r="G408" i="4"/>
  <c r="H408" i="4" s="1"/>
  <c r="G414" i="4"/>
  <c r="H414" i="4" s="1"/>
  <c r="G411" i="4"/>
  <c r="H411" i="4" s="1"/>
  <c r="G420" i="4"/>
  <c r="H420" i="4" s="1"/>
  <c r="H803" i="4"/>
  <c r="H805" i="4" s="1"/>
  <c r="F50" i="3" s="1"/>
  <c r="H1525" i="4"/>
  <c r="H1527" i="4" s="1"/>
  <c r="F93" i="3" s="1"/>
  <c r="H319" i="8"/>
  <c r="H321" i="8" s="1"/>
  <c r="G37" i="7" s="1"/>
  <c r="H276" i="10"/>
  <c r="H278" i="10" s="1"/>
  <c r="F30" i="9" s="1"/>
  <c r="I461" i="10"/>
  <c r="H91" i="4"/>
  <c r="H93" i="4" s="1"/>
  <c r="F8" i="3" s="1"/>
  <c r="H402" i="4"/>
  <c r="H1414" i="4"/>
  <c r="H1416" i="4" s="1"/>
  <c r="F85" i="3" s="1"/>
  <c r="I427" i="6"/>
  <c r="H55" i="8"/>
  <c r="H57" i="8" s="1"/>
  <c r="G10" i="7" s="1"/>
  <c r="H257" i="8"/>
  <c r="H259" i="8" s="1"/>
  <c r="G32" i="7" s="1"/>
  <c r="H13" i="10"/>
  <c r="H15" i="10" s="1"/>
  <c r="F7" i="9" s="1"/>
  <c r="H139" i="10"/>
  <c r="H141" i="10" s="1"/>
  <c r="F17" i="9" s="1"/>
  <c r="I447" i="10"/>
  <c r="H120" i="6"/>
  <c r="H122" i="6" s="1"/>
  <c r="I333" i="6"/>
  <c r="I332" i="6"/>
  <c r="I57" i="8"/>
  <c r="I56" i="8"/>
  <c r="I270" i="8"/>
  <c r="H92" i="10"/>
  <c r="H186" i="10"/>
  <c r="H188" i="10" s="1"/>
  <c r="F20" i="9" s="1"/>
  <c r="I263" i="10"/>
  <c r="I311" i="10"/>
  <c r="I386" i="10"/>
  <c r="I520" i="10"/>
  <c r="I804" i="4"/>
  <c r="I1123" i="4"/>
  <c r="I1502" i="4"/>
  <c r="I1547" i="4"/>
  <c r="I1560" i="4"/>
  <c r="I1559" i="4"/>
  <c r="I141" i="10"/>
  <c r="I140" i="10"/>
  <c r="H302" i="10"/>
  <c r="H310" i="10" s="1"/>
  <c r="H312" i="10" s="1"/>
  <c r="F32" i="9" s="1"/>
  <c r="E320" i="10"/>
  <c r="H320" i="10" s="1"/>
  <c r="H331" i="10" s="1"/>
  <c r="H333" i="10" s="1"/>
  <c r="F33" i="9" s="1"/>
  <c r="I778" i="4"/>
  <c r="I898" i="4"/>
  <c r="I1009" i="4"/>
  <c r="I1215" i="4"/>
  <c r="I1573" i="4"/>
  <c r="I172" i="6"/>
  <c r="I235" i="6"/>
  <c r="I284" i="6"/>
  <c r="I394" i="6"/>
  <c r="I44" i="8"/>
  <c r="H101" i="8"/>
  <c r="H103" i="8" s="1"/>
  <c r="G14" i="7" s="1"/>
  <c r="I26" i="7" s="1"/>
  <c r="I283" i="8"/>
  <c r="I320" i="8"/>
  <c r="I1400" i="4"/>
  <c r="H1489" i="4"/>
  <c r="H1491" i="4" s="1"/>
  <c r="F90" i="3" s="1"/>
  <c r="H137" i="6"/>
  <c r="H139" i="6" s="1"/>
  <c r="F10" i="5" s="1"/>
  <c r="H186" i="8"/>
  <c r="H188" i="8" s="1"/>
  <c r="G21" i="7" s="1"/>
  <c r="I242" i="10"/>
  <c r="I14" i="10"/>
  <c r="I128" i="10"/>
  <c r="H1571" i="4"/>
  <c r="H1573" i="4" s="1"/>
  <c r="F97" i="3" s="1"/>
  <c r="H187" i="6"/>
  <c r="H189" i="6" s="1"/>
  <c r="F12" i="5" s="1"/>
  <c r="H299" i="6"/>
  <c r="H301" i="6" s="1"/>
  <c r="F22" i="5" s="1"/>
  <c r="I411" i="6"/>
  <c r="I410" i="6"/>
  <c r="I211" i="8"/>
  <c r="I210" i="8"/>
  <c r="H246" i="8"/>
  <c r="H248" i="8" s="1"/>
  <c r="G31" i="7" s="1"/>
  <c r="H269" i="8"/>
  <c r="H271" i="8" s="1"/>
  <c r="G33" i="7" s="1"/>
  <c r="I556" i="10"/>
  <c r="I555" i="10"/>
  <c r="H56" i="10"/>
  <c r="H66" i="10" s="1"/>
  <c r="H68" i="10" s="1"/>
  <c r="F11" i="9" s="1"/>
  <c r="F30" i="4" l="1"/>
  <c r="H30" i="4" s="1"/>
  <c r="F31" i="4"/>
  <c r="H31" i="4" s="1"/>
  <c r="H27" i="4"/>
  <c r="H104" i="10"/>
  <c r="H106" i="10" s="1"/>
  <c r="F14" i="9" s="1"/>
  <c r="H14" i="9" s="1"/>
  <c r="H44" i="4"/>
  <c r="H46" i="4" s="1"/>
  <c r="F6" i="3" s="1"/>
  <c r="F184" i="4"/>
  <c r="H184" i="4" s="1"/>
  <c r="H201" i="4" s="1"/>
  <c r="H203" i="4" s="1"/>
  <c r="H298" i="4"/>
  <c r="F185" i="4"/>
  <c r="H185" i="4" s="1"/>
  <c r="H316" i="4"/>
  <c r="H333" i="4" s="1"/>
  <c r="H335" i="4" s="1"/>
  <c r="E228" i="10"/>
  <c r="H228" i="10" s="1"/>
  <c r="H241" i="10" s="1"/>
  <c r="H243" i="10" s="1"/>
  <c r="F27" i="9" s="1"/>
  <c r="F28" i="9"/>
  <c r="E1239" i="4"/>
  <c r="H1239" i="4" s="1"/>
  <c r="H1242" i="4" s="1"/>
  <c r="H1244" i="4" s="1"/>
  <c r="F81" i="3" s="1"/>
  <c r="F82" i="3"/>
  <c r="H13" i="5"/>
  <c r="E165" i="10"/>
  <c r="H165" i="10" s="1"/>
  <c r="H169" i="10" s="1"/>
  <c r="H171" i="10" s="1"/>
  <c r="F19" i="9" s="1"/>
  <c r="F18" i="9"/>
  <c r="H292" i="10"/>
  <c r="H294" i="10" s="1"/>
  <c r="F31" i="9" s="1"/>
  <c r="F271" i="4"/>
  <c r="H271" i="4" s="1"/>
  <c r="H270" i="4"/>
  <c r="F274" i="4"/>
  <c r="H274" i="4" s="1"/>
  <c r="F273" i="4"/>
  <c r="H273" i="4" s="1"/>
  <c r="F272" i="4"/>
  <c r="H272" i="4" s="1"/>
  <c r="H288" i="4" s="1"/>
  <c r="H290" i="4" s="1"/>
  <c r="F20" i="3" s="1"/>
  <c r="F87" i="3"/>
  <c r="D372" i="4"/>
  <c r="H372" i="4" s="1"/>
  <c r="H378" i="4" s="1"/>
  <c r="H380" i="4" s="1"/>
  <c r="F24" i="3" s="1"/>
  <c r="G675" i="4"/>
  <c r="H674" i="4"/>
  <c r="H437" i="4"/>
  <c r="H439" i="4" s="1"/>
  <c r="F26" i="3" s="1"/>
  <c r="G817" i="4"/>
  <c r="H816" i="4"/>
  <c r="H82" i="9"/>
  <c r="E463" i="4"/>
  <c r="H463" i="4" s="1"/>
  <c r="H475" i="4" s="1"/>
  <c r="H477" i="4" s="1"/>
  <c r="F30" i="3" s="1"/>
  <c r="F29" i="3"/>
  <c r="G612" i="4"/>
  <c r="H611" i="4"/>
  <c r="F242" i="4"/>
  <c r="H242" i="4" s="1"/>
  <c r="F239" i="4"/>
  <c r="H239" i="4" s="1"/>
  <c r="H238" i="4"/>
  <c r="F241" i="4"/>
  <c r="H241" i="4" s="1"/>
  <c r="F240" i="4"/>
  <c r="H240" i="4" s="1"/>
  <c r="H37" i="9" l="1"/>
  <c r="H81" i="9" s="1"/>
  <c r="H83" i="9" s="1"/>
  <c r="E386" i="4"/>
  <c r="H386" i="4" s="1"/>
  <c r="H392" i="4" s="1"/>
  <c r="H394" i="4" s="1"/>
  <c r="F25" i="3" s="1"/>
  <c r="F21" i="3"/>
  <c r="E360" i="4"/>
  <c r="H360" i="4" s="1"/>
  <c r="H364" i="4" s="1"/>
  <c r="H366" i="4" s="1"/>
  <c r="F23" i="3" s="1"/>
  <c r="E155" i="4"/>
  <c r="H155" i="4" s="1"/>
  <c r="H162" i="4" s="1"/>
  <c r="H164" i="4" s="1"/>
  <c r="F13" i="3" s="1"/>
  <c r="F15" i="3"/>
  <c r="E209" i="4"/>
  <c r="H209" i="4" s="1"/>
  <c r="H218" i="4" s="1"/>
  <c r="H220" i="4" s="1"/>
  <c r="F16" i="3" s="1"/>
  <c r="G818" i="4"/>
  <c r="H817" i="4"/>
  <c r="H250" i="4"/>
  <c r="H252" i="4" s="1"/>
  <c r="F19" i="3" s="1"/>
  <c r="G613" i="4"/>
  <c r="H612" i="4"/>
  <c r="G676" i="4"/>
  <c r="H675" i="4"/>
  <c r="H818" i="4" l="1"/>
  <c r="G819" i="4"/>
  <c r="H613" i="4"/>
  <c r="G614" i="4"/>
  <c r="H614" i="4" s="1"/>
  <c r="G677" i="4"/>
  <c r="H676" i="4"/>
  <c r="H662" i="4"/>
  <c r="H664" i="4" s="1"/>
  <c r="F43" i="3" s="1"/>
  <c r="G820" i="4" l="1"/>
  <c r="H819" i="4"/>
  <c r="H677" i="4"/>
  <c r="G678" i="4"/>
  <c r="H678" i="4" s="1"/>
  <c r="H722" i="4" s="1"/>
  <c r="H724" i="4" s="1"/>
  <c r="F44" i="3" s="1"/>
  <c r="I38" i="7" l="1"/>
  <c r="I40" i="7" s="1"/>
  <c r="H820" i="4"/>
  <c r="G821" i="4"/>
  <c r="H821" i="4" s="1"/>
  <c r="H852" i="4" s="1"/>
  <c r="H854" i="4" s="1"/>
  <c r="F51" i="3" s="1"/>
  <c r="H30" i="5" l="1"/>
  <c r="H32" i="5" s="1"/>
  <c r="D7" i="1" l="1"/>
  <c r="D8" i="1" s="1"/>
  <c r="D9" i="1" l="1"/>
</calcChain>
</file>

<file path=xl/sharedStrings.xml><?xml version="1.0" encoding="utf-8"?>
<sst xmlns="http://schemas.openxmlformats.org/spreadsheetml/2006/main" count="3630" uniqueCount="759">
  <si>
    <t>Sr. No</t>
  </si>
  <si>
    <t>Description of Works</t>
  </si>
  <si>
    <t xml:space="preserve">
Amount (PKR) </t>
  </si>
  <si>
    <t xml:space="preserve">REMARKS
</t>
  </si>
  <si>
    <t xml:space="preserve"> 
Amount (PKR)</t>
  </si>
  <si>
    <t>PLUMBING WORKS</t>
  </si>
  <si>
    <t>Sr No.</t>
  </si>
  <si>
    <t xml:space="preserve">Latest CSR/MRS-Based 
</t>
  </si>
  <si>
    <t>Units</t>
  </si>
  <si>
    <t>Quantity</t>
  </si>
  <si>
    <t>Item Rate (Rs)</t>
  </si>
  <si>
    <t>REHABILITATION WORK OF EXISTING CLASSROOMS, VERANDAH &amp; TOILETS</t>
  </si>
  <si>
    <t>1-A- DISMANTLING WORKS (SCH Items)</t>
  </si>
  <si>
    <t>Per Cft</t>
  </si>
  <si>
    <t>Per Sft</t>
  </si>
  <si>
    <t>Per Point</t>
  </si>
  <si>
    <t>Per Rft</t>
  </si>
  <si>
    <t>1-B- CARRAGE OF CONSTRUCTION MATERIAL (SCH Items)</t>
  </si>
  <si>
    <t>Per Trip</t>
  </si>
  <si>
    <t>1-C- EARTH WORK (EXCAVATION &amp; EMBANKMENT)  (SCH Items)</t>
  </si>
  <si>
    <t>1-D- CONCRETE WORKS (SCH Items)</t>
  </si>
  <si>
    <t>Per Tonne</t>
  </si>
  <si>
    <t>1-E- BRICK MASONRY WORKS (SCH Items)</t>
  </si>
  <si>
    <t>1-F- ROOFING WORKS (SCH Items)</t>
  </si>
  <si>
    <t>Per Nos</t>
  </si>
  <si>
    <t>1-G- FLOORING WORKS (SCH Items)</t>
  </si>
  <si>
    <t>1-H- SURFACE RENDERING (SCH Items)</t>
  </si>
  <si>
    <t>1-I- WOOD WORK (SCH Items)</t>
  </si>
  <si>
    <t>1-J- PAINTING WORKS (SCH Items)</t>
  </si>
  <si>
    <t>1-K- IRON WORK (SCH Items)</t>
  </si>
  <si>
    <t>2-A- DISMANTLING WORKS (NON-SCH Items)</t>
  </si>
  <si>
    <t>2-C- CONCRETE WORKS (NON-SCH Items)</t>
  </si>
  <si>
    <t>Job</t>
  </si>
  <si>
    <t>2-E- ROOFING WORKS (NON-SCH Items)</t>
  </si>
  <si>
    <t>2-F- FLOORING WORKS (NON-SCH Items)</t>
  </si>
  <si>
    <t>2-G- SURFACE RENDERING (NON-SCH Items)</t>
  </si>
  <si>
    <t>Per Anchor</t>
  </si>
  <si>
    <t>Per Hole</t>
  </si>
  <si>
    <t>2-H- IRON WORK  (NON-SCH Items)</t>
  </si>
  <si>
    <t>Backup Calculation / Detail Estimate Sheet of Civil Work</t>
  </si>
  <si>
    <t>Code</t>
  </si>
  <si>
    <t xml:space="preserve">   Activities</t>
  </si>
  <si>
    <t>No</t>
  </si>
  <si>
    <t>Lenght</t>
  </si>
  <si>
    <t>Width</t>
  </si>
  <si>
    <t>Height</t>
  </si>
  <si>
    <t>Unit</t>
  </si>
  <si>
    <t>1-A</t>
  </si>
  <si>
    <t>DISMANTLING/REMOVING WORKS (SCH Items)</t>
  </si>
  <si>
    <t>cft</t>
  </si>
  <si>
    <t>1.5%Steel</t>
  </si>
  <si>
    <t>Deductions (Inside)</t>
  </si>
  <si>
    <t>W</t>
  </si>
  <si>
    <t>H</t>
  </si>
  <si>
    <t>1%Steel</t>
  </si>
  <si>
    <t>D1 (4'X8') 2 Nos x Double side</t>
  </si>
  <si>
    <t>2%Steel</t>
  </si>
  <si>
    <t xml:space="preserve">D2 (2.5'X7') </t>
  </si>
  <si>
    <t>Cft</t>
  </si>
  <si>
    <t xml:space="preserve">W1 (4'X6') </t>
  </si>
  <si>
    <t>Ft</t>
  </si>
  <si>
    <t xml:space="preserve">V1 (4'X2') </t>
  </si>
  <si>
    <t>a</t>
  </si>
  <si>
    <t>INside Wall</t>
  </si>
  <si>
    <t>Grid A1-A2</t>
  </si>
  <si>
    <t>Grid A2-A3</t>
  </si>
  <si>
    <t>Grid B2-B3</t>
  </si>
  <si>
    <t>Grid C1-C2</t>
  </si>
  <si>
    <t>Grid  A1-C1</t>
  </si>
  <si>
    <t>Grid  A2-C2</t>
  </si>
  <si>
    <t>Grid  A2-B2</t>
  </si>
  <si>
    <t>Grid  A3-B3</t>
  </si>
  <si>
    <t>b</t>
  </si>
  <si>
    <t>Outside Walls</t>
  </si>
  <si>
    <t>Grid A1-A3</t>
  </si>
  <si>
    <t>Grid  C1-C2</t>
  </si>
  <si>
    <t>Grid  B2-C2</t>
  </si>
  <si>
    <t>Grid  B2-B3</t>
  </si>
  <si>
    <t>c</t>
  </si>
  <si>
    <t>Columns</t>
  </si>
  <si>
    <t>Column1 Sec 1-1(10"X15")</t>
  </si>
  <si>
    <t>Column2 Sec 1-1(15"X15")</t>
  </si>
  <si>
    <t>Dismantling of Bath Room Floor for Installation of New P-Trap and Multi Trap for drainage</t>
  </si>
  <si>
    <t>Bath Room</t>
  </si>
  <si>
    <t>Sever line</t>
  </si>
  <si>
    <t>Total Qty</t>
  </si>
  <si>
    <t>Additional Qty @ 5%</t>
  </si>
  <si>
    <t>Grand Total</t>
  </si>
  <si>
    <t>This Qty may be utilized where required or adopted as a base rate for any extra work, if instructed by the Engineer.</t>
  </si>
  <si>
    <t>lbs</t>
  </si>
  <si>
    <t>sft</t>
  </si>
  <si>
    <t>Rooms</t>
  </si>
  <si>
    <t>Roof Ceiling of Rooms</t>
  </si>
  <si>
    <t>Roof Ceiling of Verabdah,</t>
  </si>
  <si>
    <t>Roof Beams</t>
  </si>
  <si>
    <t>M</t>
  </si>
  <si>
    <t>Roof Ceiling of Chajja</t>
  </si>
  <si>
    <t>M2</t>
  </si>
  <si>
    <t>M3</t>
  </si>
  <si>
    <t>Toilet Block</t>
  </si>
  <si>
    <t>Out side Wall of bath</t>
  </si>
  <si>
    <t>Chajja of Toilet Block</t>
  </si>
  <si>
    <t>Inside Wall above Tile level</t>
  </si>
  <si>
    <t>Inside Ceiling</t>
  </si>
  <si>
    <t>Sft</t>
  </si>
  <si>
    <t>Point</t>
  </si>
  <si>
    <t>Ceiling Fan</t>
  </si>
  <si>
    <t>Tube Lights</t>
  </si>
  <si>
    <t xml:space="preserve">Bulbs </t>
  </si>
  <si>
    <t>d</t>
  </si>
  <si>
    <t>Switch Board</t>
  </si>
  <si>
    <t>Light Plug</t>
  </si>
  <si>
    <t>ft</t>
  </si>
  <si>
    <t>1-B</t>
  </si>
  <si>
    <t>Trip</t>
  </si>
  <si>
    <t>Estimated Trips of Cement, Steel, Sand , Crush &amp; Bricks Only</t>
  </si>
  <si>
    <t>Disposal of Surplus  Excavated Material</t>
  </si>
  <si>
    <t>1-C</t>
  </si>
  <si>
    <t>Surplus usable material shall be shifted within the school premises or as directed by the school administration / teacher-in-charge.</t>
  </si>
  <si>
    <t>1-D</t>
  </si>
  <si>
    <t>PCC  in Bath Room Floor for Installation of New P-Trap and Multi Trap for drainage</t>
  </si>
  <si>
    <t>PCC in Bath Room Floor for Installation of New P-Trap and Multi Trap for drainage</t>
  </si>
  <si>
    <t>Coner # 1</t>
  </si>
  <si>
    <t xml:space="preserve">Out side (2'-9" &amp; 2'-3") x Height </t>
  </si>
  <si>
    <t xml:space="preserve">In side (1'-8" &amp; 1'-0") x Height </t>
  </si>
  <si>
    <t>Coner # 2</t>
  </si>
  <si>
    <t xml:space="preserve">Out side (2'-9" &amp; 2'-7") x Height </t>
  </si>
  <si>
    <t xml:space="preserve">In side (1'-6" &amp; 1'-4") x Height </t>
  </si>
  <si>
    <t>Coner # 3</t>
  </si>
  <si>
    <t xml:space="preserve">In side (1'-6" &amp; 1'-0") x Height </t>
  </si>
  <si>
    <t>Coner # 4</t>
  </si>
  <si>
    <t>Out side (2'-9" &amp; 2'-7") x Height</t>
  </si>
  <si>
    <t>e</t>
  </si>
  <si>
    <t>TEE #5</t>
  </si>
  <si>
    <t xml:space="preserve">Out side (4'-6") x Height </t>
  </si>
  <si>
    <t xml:space="preserve">In side (1'-7" , 2'-7", 1'-7"&amp; 1'-0") x Height </t>
  </si>
  <si>
    <t>f</t>
  </si>
  <si>
    <t>TEE #6</t>
  </si>
  <si>
    <t xml:space="preserve">In side (6",6",2'-3" &amp;1') x Height </t>
  </si>
  <si>
    <t>g</t>
  </si>
  <si>
    <t>TEE #7</t>
  </si>
  <si>
    <t xml:space="preserve">Out side (3'-9") x Height </t>
  </si>
  <si>
    <t xml:space="preserve">Inde side (6",6",2'-3" &amp;1') x Height </t>
  </si>
  <si>
    <t>h</t>
  </si>
  <si>
    <t xml:space="preserve">Lintel Beam </t>
  </si>
  <si>
    <t>A1-A3 @ 43.25 X 2 Nos (Top &amp; Bottom in the form of C shape Connector)</t>
  </si>
  <si>
    <t>A3-B3 @ 16</t>
  </si>
  <si>
    <t>B2-B3 @ 25</t>
  </si>
  <si>
    <t>A2-C2 @ 25</t>
  </si>
  <si>
    <t>C1-C2 @16</t>
  </si>
  <si>
    <t>A1-C1 @25</t>
  </si>
  <si>
    <t>i</t>
  </si>
  <si>
    <t>Verandah Columns</t>
  </si>
  <si>
    <t>C1</t>
  </si>
  <si>
    <t>C2</t>
  </si>
  <si>
    <t>Kg</t>
  </si>
  <si>
    <t>As per Drawing, Specification or Instruction of the Engineer</t>
  </si>
  <si>
    <t>Anchored Bars</t>
  </si>
  <si>
    <t>For Concrete work, specifically for Column Jacketing and Back Wall</t>
  </si>
  <si>
    <t>Out side (2'-9" &amp; 2'-3") x Height</t>
  </si>
  <si>
    <t>In side (1'-6" &amp; 1'-0") x Height</t>
  </si>
  <si>
    <t>In side (1'-6" &amp; 1'-4") x Height</t>
  </si>
  <si>
    <t>Out side (4'-6") x Height</t>
  </si>
  <si>
    <t>In side (1'-7" , 2'-7", 1'-7"&amp; 1'-0") x Height</t>
  </si>
  <si>
    <t>In side (6",6",2'-3" &amp;1') x Height</t>
  </si>
  <si>
    <t>Out side (3'-9") x Height</t>
  </si>
  <si>
    <t>1-E</t>
  </si>
  <si>
    <t>Construction of parapet wall, approximately 9" wide and 12" high, along the full perimeter (all four sides) of the rooftop, after application of primer coat, bituminous coating, and laying of polythene sheet.</t>
  </si>
  <si>
    <t xml:space="preserve">Material for Construction of the parapet wall, </t>
  </si>
  <si>
    <t>1-F</t>
  </si>
  <si>
    <t>Application of hot bitumen over the entire slab area, including the top of chajjas, right after the Prime Coat of Cold Bitumen</t>
  </si>
  <si>
    <t>Khuras shall be provided of size 18" × 18", depressed by 1" below the finished level of the roof insulation PCC layer.</t>
  </si>
  <si>
    <t>Khuras shall be provided of size 12" × 12", with the PVC pipe L-bend embedded within.</t>
  </si>
  <si>
    <t>1-G</t>
  </si>
  <si>
    <t>Room 1</t>
  </si>
  <si>
    <t>Room 2</t>
  </si>
  <si>
    <t>Verandah</t>
  </si>
  <si>
    <t>Doors</t>
  </si>
  <si>
    <t>Deductions</t>
  </si>
  <si>
    <t xml:space="preserve">Floorig </t>
  </si>
  <si>
    <t>ii</t>
  </si>
  <si>
    <t>Skirting</t>
  </si>
  <si>
    <t>1-H</t>
  </si>
  <si>
    <t>Grid  C1-C2 (Front DPC is 7ft From NSL)</t>
  </si>
  <si>
    <t>Bend beams</t>
  </si>
  <si>
    <t>Bend Beams</t>
  </si>
  <si>
    <t>Coner</t>
  </si>
  <si>
    <t>Corner &amp; Tee</t>
  </si>
  <si>
    <t>Verandah Beams</t>
  </si>
  <si>
    <t>Grid C2-C3</t>
  </si>
  <si>
    <t>Grid B3-C3</t>
  </si>
  <si>
    <t>Window sides</t>
  </si>
  <si>
    <t>Inside &amp; Out Side offsets</t>
  </si>
  <si>
    <t>Door</t>
  </si>
  <si>
    <t>Parapet wall</t>
  </si>
  <si>
    <t>A1-A3,A3-C3,C3-C1, &amp; C1-A1</t>
  </si>
  <si>
    <t>Roof Slab of Class Room</t>
  </si>
  <si>
    <t>Verandah Slab</t>
  </si>
  <si>
    <t>Chajja</t>
  </si>
  <si>
    <t>Chajja Face</t>
  </si>
  <si>
    <t>j</t>
  </si>
  <si>
    <t>D1 (4'X7') 2 Nos x Double side</t>
  </si>
  <si>
    <t>W1 (4'X4') 08 Nos</t>
  </si>
  <si>
    <t>1-I</t>
  </si>
  <si>
    <t>New Installtion</t>
  </si>
  <si>
    <t xml:space="preserve">New Door Chowkat </t>
  </si>
  <si>
    <t xml:space="preserve">New Window Chowkat </t>
  </si>
  <si>
    <t>W1 (4'X6') 13 Nos</t>
  </si>
  <si>
    <t>1-J</t>
  </si>
  <si>
    <t>New Door Chowkat Installtion</t>
  </si>
  <si>
    <t>New Window Chowkat Installation</t>
  </si>
  <si>
    <t>W1 (4'X6') 13 Nos. Double face</t>
  </si>
  <si>
    <t xml:space="preserve">New Door </t>
  </si>
  <si>
    <t>D1 (4'X8) 2 Nos x Double leaf x both faces</t>
  </si>
  <si>
    <t xml:space="preserve">New Window </t>
  </si>
  <si>
    <t>W1 (6'X6') 13 Nos both faces</t>
  </si>
  <si>
    <t>Band beams</t>
  </si>
  <si>
    <t>Band Beams</t>
  </si>
  <si>
    <t>Beams</t>
  </si>
  <si>
    <t>Bath Room Slab</t>
  </si>
  <si>
    <t>Bath Room inside wall</t>
  </si>
  <si>
    <t>W1 (6'X6') 13 Nos</t>
  </si>
  <si>
    <t>Grid A1-C1</t>
  </si>
  <si>
    <t>Grid A3-B3</t>
  </si>
  <si>
    <t>Grid A2-B2</t>
  </si>
  <si>
    <t>Grid A2-C2</t>
  </si>
  <si>
    <t xml:space="preserve"> Parapet wall</t>
  </si>
  <si>
    <t>A1A1 X A1C3</t>
  </si>
  <si>
    <t>Roof Slab of Verandah</t>
  </si>
  <si>
    <t>Chajja Face (Woode face in CGI Roof)</t>
  </si>
  <si>
    <t>Out side Wall</t>
  </si>
  <si>
    <t>D2 (2.5'X7')</t>
  </si>
  <si>
    <t>D1 (4'X8.5') 2 Nos x Double side</t>
  </si>
  <si>
    <t>1-K</t>
  </si>
  <si>
    <t xml:space="preserve">W1 </t>
  </si>
  <si>
    <t>2-A</t>
  </si>
  <si>
    <t>Toitlet Block A</t>
  </si>
  <si>
    <t>Grid B2F6-C3F6 or Say Long front Beam</t>
  </si>
  <si>
    <t>Grid C3E5-C3F6  or Say Short Side(s) Beam</t>
  </si>
  <si>
    <t>Window &amp; Door sides</t>
  </si>
  <si>
    <t>Window Inside &amp; Out Side offsets</t>
  </si>
  <si>
    <t>Door Side Offsets</t>
  </si>
  <si>
    <t>Bath Room Walls before Tile works</t>
  </si>
  <si>
    <t>Walls</t>
  </si>
  <si>
    <t xml:space="preserve">Gable wall on both end Left &amp; right short walls </t>
  </si>
  <si>
    <t>D2 (2.5'X7') 2 Nos</t>
  </si>
  <si>
    <t>Exisiting Insulated Material On Top Of Room</t>
  </si>
  <si>
    <t>2-C</t>
  </si>
  <si>
    <t>Testing of Material as per the Engineer Instruction</t>
  </si>
  <si>
    <t>2-E</t>
  </si>
  <si>
    <t>Cleaning of the surface by removing dust and debris, washing the rooftop, and allowing it to dry completely prior to application of the primer coat.</t>
  </si>
  <si>
    <t>Application of a cold bitumen primer coat prior to the hot bitumen coating.</t>
  </si>
  <si>
    <t>Overlap Min 3ft</t>
  </si>
  <si>
    <t>Providing and laying PCC of average 2" thickness, laid in panels with marble strips.</t>
  </si>
  <si>
    <t>Providing 6" x 6" Concrete Gola using 2/8" Crush size.</t>
  </si>
  <si>
    <t>2-F</t>
  </si>
  <si>
    <t>Toilet Block A</t>
  </si>
  <si>
    <t>Floor Tile 12" x12"</t>
  </si>
  <si>
    <t>Wall Tile 10" x 12"</t>
  </si>
  <si>
    <t>Deduction</t>
  </si>
  <si>
    <t>Doors Block A+B</t>
  </si>
  <si>
    <t>2-G</t>
  </si>
  <si>
    <t>Item to be Utilized Under Plastering works</t>
  </si>
  <si>
    <t>Corner</t>
  </si>
  <si>
    <t>Plaster of Parapet wall</t>
  </si>
  <si>
    <t>Plaster Repair of Washroom walls Before Fixing tile works</t>
  </si>
  <si>
    <t>Bath 1</t>
  </si>
  <si>
    <t>k</t>
  </si>
  <si>
    <t>Plaster Repair of Chajja, &amp; Roof Beam, and roof slab</t>
  </si>
  <si>
    <t>Back side Chajja</t>
  </si>
  <si>
    <t>Left side Chajja</t>
  </si>
  <si>
    <t>Right side Chajja</t>
  </si>
  <si>
    <t>Front side Chajja</t>
  </si>
  <si>
    <t>l</t>
  </si>
  <si>
    <t>D1 2 Nos x Double side</t>
  </si>
  <si>
    <t xml:space="preserve">W1  </t>
  </si>
  <si>
    <t xml:space="preserve">CGI Roofing (Two-way Sloped) with 02 ft extended beyond walls </t>
  </si>
  <si>
    <t>Border inside rooms and verandah upto window sill level (Deduct doors)</t>
  </si>
  <si>
    <t>Class roos</t>
  </si>
  <si>
    <t xml:space="preserve"> verandah </t>
  </si>
  <si>
    <t>Over Lap</t>
  </si>
  <si>
    <t xml:space="preserve">W1  2 Leaf </t>
  </si>
  <si>
    <t>Anchor</t>
  </si>
  <si>
    <t xml:space="preserve">Checmical Anchoring </t>
  </si>
  <si>
    <t>Corners</t>
  </si>
  <si>
    <t>Tee-Junction</t>
  </si>
  <si>
    <t>Coloumn</t>
  </si>
  <si>
    <t>Foam PVC Sheet White Colour</t>
  </si>
  <si>
    <t>P. Hole</t>
  </si>
  <si>
    <t xml:space="preserve">Width as per site (2'-9" &amp; 2'-3") x Height </t>
  </si>
  <si>
    <t>Holes in Slab for Vertical Bars</t>
  </si>
  <si>
    <t xml:space="preserve">Width as per site (2'-9" &amp; 2'-7") x Height </t>
  </si>
  <si>
    <t xml:space="preserve">Width as per site (4 &amp; 1'-6") x Height </t>
  </si>
  <si>
    <t xml:space="preserve">Width as per site (4 &amp; 0'-6") x Height </t>
  </si>
  <si>
    <t>A1D4-C3D4 @ 43.25 X 2 Nos (Top &amp; Bottom in the form of C shape Connector)</t>
  </si>
  <si>
    <t>A1D4-A1F6 @ 26.5</t>
  </si>
  <si>
    <t>A1F6-B2F6 @ 17.5</t>
  </si>
  <si>
    <t>B2F6-B2E5 @ 9</t>
  </si>
  <si>
    <t>B2E5-C3E5 @25.75</t>
  </si>
  <si>
    <t>C3D4-C3F6 @17.5</t>
  </si>
  <si>
    <t xml:space="preserve">Connectors across wall </t>
  </si>
  <si>
    <t>Connectors at Each Face of Column</t>
  </si>
  <si>
    <t>C3</t>
  </si>
  <si>
    <t>2-H</t>
  </si>
  <si>
    <t>D1 (4'X8.5') 2 Nos x Double Leaf each</t>
  </si>
  <si>
    <t>Tower Bolts</t>
  </si>
  <si>
    <t>Handle Locks</t>
  </si>
  <si>
    <t>Hinges</t>
  </si>
  <si>
    <t xml:space="preserve">Ventilatore Latches
</t>
  </si>
  <si>
    <t xml:space="preserve">Ventilatore Casement Limiters
</t>
  </si>
  <si>
    <t>Safety Handle</t>
  </si>
  <si>
    <t>As per Drawing, Specification, or As per the Instruction of the Engineer</t>
  </si>
  <si>
    <t>01(A)- ELECTRIFICATION OF EXISTING CLASS ROOMS &amp; TOILETS  (SCH Items)</t>
  </si>
  <si>
    <t>"CH-15:
S.no 15-06-a"</t>
  </si>
  <si>
    <t>P.Rft</t>
  </si>
  <si>
    <t>"CH-15:
S.no 15-06-c"</t>
  </si>
  <si>
    <t>"CH-15:
S.no 15-06-d"</t>
  </si>
  <si>
    <t>"CH-15:
S.no 15-80"</t>
  </si>
  <si>
    <t>P.Nos</t>
  </si>
  <si>
    <t>"CH-15:
S.no 15-127-g"</t>
  </si>
  <si>
    <t>"CH-15:
S.no 15-194"</t>
  </si>
  <si>
    <t xml:space="preserve">Total Amount SCH Items PKR. </t>
  </si>
  <si>
    <t>1(B)- ELECTRIFICATION OF EXISTING CLASS ROOMS &amp; TOILETS  (NON-SCH Items)</t>
  </si>
  <si>
    <t>Electric
S.no 252</t>
  </si>
  <si>
    <t xml:space="preserve">Total Amount NON-SCH Items PKR. </t>
  </si>
  <si>
    <t xml:space="preserve">Total Amount SCH items + NON-SCH Items PKR. </t>
  </si>
  <si>
    <t xml:space="preserve"> </t>
  </si>
  <si>
    <t>Backup Calculation / Detail Estimate Sheet of Electrical Works</t>
  </si>
  <si>
    <t xml:space="preserve">As per the actual site requirement </t>
  </si>
  <si>
    <t>pipe in Roofs</t>
  </si>
  <si>
    <t>pipe in Verandah</t>
  </si>
  <si>
    <t>From Source To MDB</t>
  </si>
  <si>
    <t>From Switch Board to Lights , Bulb Only</t>
  </si>
  <si>
    <t>From Switch Board to Ceiling Fan Only</t>
  </si>
  <si>
    <t>For Light Plug 10/15 Amp</t>
  </si>
  <si>
    <t>For Power Socket 15/30 Amp</t>
  </si>
  <si>
    <t>Source to Toilet Block</t>
  </si>
  <si>
    <t>From Source to MDB</t>
  </si>
  <si>
    <t>Coper Bus Bar</t>
  </si>
  <si>
    <t>Bass Fan Hook with Rawal Plug</t>
  </si>
  <si>
    <t>AC/DC Dual Function Dimmer</t>
  </si>
  <si>
    <t>Heavy Duty For School Block</t>
  </si>
  <si>
    <t>For Toilet Block</t>
  </si>
  <si>
    <t>Digital VM</t>
  </si>
  <si>
    <t xml:space="preserve">Heavy Duty , Non breakable </t>
  </si>
  <si>
    <t>Braker for 7/0.029 wire</t>
  </si>
  <si>
    <t>Braker for 7/0.036 wire</t>
  </si>
  <si>
    <t>Red / Green / Yellow</t>
  </si>
  <si>
    <t>Heavy-duty white colour PP</t>
  </si>
  <si>
    <t>Heavy duty , Powederd Coated</t>
  </si>
  <si>
    <t xml:space="preserve">Good Quality </t>
  </si>
  <si>
    <t>Ceiling Fan 100% Coper</t>
  </si>
  <si>
    <t>Wall Bulb Inside School Block</t>
  </si>
  <si>
    <t>Inside Toilets</t>
  </si>
  <si>
    <t>For Connect for all Acessories</t>
  </si>
  <si>
    <t>Connect for all Acessories</t>
  </si>
  <si>
    <t>1A- SANITARY &amp; WATER SUPPLY OF EXISTING CLASS ROOMS &amp; TOILETS  (SCH Items)</t>
  </si>
  <si>
    <t>P.No</t>
  </si>
  <si>
    <t>1B- SANITARY &amp; WATER SUPPLY OF EXISTING CLASS ROOMS &amp; TOILETS  (NON-SCH Items)</t>
  </si>
  <si>
    <t>Backup Calculation / Detail Estimate Sheet of PHE  Works</t>
  </si>
  <si>
    <t>English WC Class A, Standard Size as per The Description, Specification, Drawing or as per The Engineer Instruction.</t>
  </si>
  <si>
    <t>WHB, Standard Size as per The Description, Specification, Drawing or as per The Engineer Instruction.</t>
  </si>
  <si>
    <t>Soap Dish, Standard Size as per The Description, Specification, Drawing or as per The Engineer Instruction.</t>
  </si>
  <si>
    <t>Toilet Paper Holder, Standard Size as per The Description, Specification, Drawing or as per The Engineer Instruction.</t>
  </si>
  <si>
    <t>Towel Rail, Standard Size as per The Description, Specification, Drawing, or as per The Engineer's Instruction.</t>
  </si>
  <si>
    <t>Looking Mirro, Standard Size as per The Description, Specification, Drawing, or as per The Engineer's Instruction.</t>
  </si>
  <si>
    <t>Stainless Steel Shelf, Standard Size as per The Description, Specification, Drawing, or as per The Engineer's Instruction.</t>
  </si>
  <si>
    <t>Bib Cock, Standard Size as per The Description, Specification, Drawing, or as per The Engineer's Instruction.</t>
  </si>
  <si>
    <t>P-Trap Standard Size as per The Description, Specification, Drawing, or as per The Engineer's Instruction.</t>
  </si>
  <si>
    <t>Waste Pipe WHB , Standard Size as per The Description, Specification, Drawing, or as per The Engineer's Instruction.</t>
  </si>
  <si>
    <t>Waste Pipe Flush Tank, Standard Size as per The Description, Specification, Drawing, or as per The Engineer's Instruction.</t>
  </si>
  <si>
    <t>CP Connection, WHB &amp; Electric Gyser Standard Size as per The Description, Specification, Drawing, or as per The Engineer's Instruction.</t>
  </si>
  <si>
    <t>CP Connection Inside toilet Standard Size as per the Description, Specification, Drawing, or as per the Engineer's Instruction.</t>
  </si>
  <si>
    <t>CP Connection Standard Size as per The Description, Specification, Drawing, or as per The Engineer's Instruction.</t>
  </si>
  <si>
    <t>PVC Water Tank, Standard Size as per The Description, Specification, Drawing, or as per The Engineer's Instruction.</t>
  </si>
  <si>
    <t>Flushing, Standard Size as per The Description, Specification, Drawing, or as per The Engineer's Instruction.</t>
  </si>
  <si>
    <t>Floor Trap , Standard Size as per The Description, Specification, Drawing, or as per The Engineer's Instruction.</t>
  </si>
  <si>
    <t>UPVC , Standard Size as per The Description, Specification, Drawing, or as per The Engineer's Instruction.</t>
  </si>
  <si>
    <t>Multi Floor , Standard Size as per The Description, Specification, Drawing, or as per The Engineer's Instruction.</t>
  </si>
  <si>
    <t>Vent Pipe Cowl, Standard Size as per The Description, Specification, Drawing, or as per The Engineer's Instruction.</t>
  </si>
  <si>
    <t>Indian WC, Class A, Standard Size as per The Description, Specification, Drawing, or as per The Engineer's Instruction.</t>
  </si>
  <si>
    <t>English  WC, Class A, Standard Size as per The Description, Specification, Drawing, or as per The Engineer's Instruction.</t>
  </si>
  <si>
    <t>Grab Rail  Heavy Duty , Standard Size as per The Description, Specification, Drawing, or as per The Engineer's Instruction.</t>
  </si>
  <si>
    <t>Mixer Value Heavy Duty, Standard Size as per The Description, Specification, Drawing, or as per The Engineer's Instruction.</t>
  </si>
  <si>
    <t>Tee Cock,WHB &amp; Gyser Brass Heavy Duty, Standard Size as per The Description, Specification, Drawing, or as per The Engineer's Instruction.</t>
  </si>
  <si>
    <t>Tee Cock, inside Toilet Brass Heavy Duty, Standard Size as per The Description, Specification, Drawing, or as per The Engineer's Instruction.</t>
  </si>
  <si>
    <t>Gate Value, Standard Size as per The Description, Specification, Drawing, or as per The Engineer's Instruction.</t>
  </si>
  <si>
    <t>PPRC Pipe, Standard Size as per The Description, Specification, Drawing, or as per The Engineer's Instruction.</t>
  </si>
  <si>
    <t>Muslim Shower, Standard Size as per The Description, Specification, Drawing, or as per The Engineer's Instruction.</t>
  </si>
  <si>
    <t>EXTERNAL DEVELOPMENT WORKS</t>
  </si>
  <si>
    <t>01-CIVIL WORKS BOUNDARY WALL, RETAINING WALL, SEPTIC TANK, SOAKAGE PIT</t>
  </si>
  <si>
    <t>1-A- DISMANTLING WORKS IN EXTERNAL DEVELOPMENT WORKS (SCH Items)</t>
  </si>
  <si>
    <t>P.Cft</t>
  </si>
  <si>
    <t>P.Sft</t>
  </si>
  <si>
    <t>Tonne</t>
  </si>
  <si>
    <t>1-G- SURFACE RENDERING (SCH Items)</t>
  </si>
  <si>
    <t>1-H- PAINTING WORKS (SCH Items)</t>
  </si>
  <si>
    <t>1-I- IRON WORK (SCH Items)</t>
  </si>
  <si>
    <t>1-N- SURFACE RENDERING (NON-SCH Items)</t>
  </si>
  <si>
    <t>02-ELECTRICAL WORKS</t>
  </si>
  <si>
    <t>02(A)- ELECTRIFICATION OF EXISTING &amp; NEW WORKS (SCH Items)</t>
  </si>
  <si>
    <t>"CH-15:
S.no 15-36-g"</t>
  </si>
  <si>
    <t>"CH-15:
S.no 15-42-e"</t>
  </si>
  <si>
    <t>"CH-15:
S.no 15-105-c"</t>
  </si>
  <si>
    <t>"CH-15:
S.no 15-105-i"</t>
  </si>
  <si>
    <t>02(B)- ELECTRIFICATION OF EXISTING &amp; NEW WORKS (NON-SCH Items)</t>
  </si>
  <si>
    <t>03-DRAINAGE &amp; SEWERAGE WORK</t>
  </si>
  <si>
    <t>3A- DRAINAGE &amp; SEWERAGE WORK IN EXTERNAL DEVELOPMENT WORKS  (SCH Items)</t>
  </si>
  <si>
    <t>04-MISCLLANEOUS ITEMS OF WORK</t>
  </si>
  <si>
    <t>4A- MISCLLANEOUS ITEMS OF WORK IN EXTERNAL DEVELOPMENT WORKS  (NON-SCH Items)</t>
  </si>
  <si>
    <t>"MSC"
N.S.I-01</t>
  </si>
  <si>
    <t>P.Job</t>
  </si>
  <si>
    <t xml:space="preserve">Grand Total Amount of External Development Works SCH items  PKR. </t>
  </si>
  <si>
    <t xml:space="preserve">Grand Total Amount of External Development Works NON-SCH Items PKR. </t>
  </si>
  <si>
    <t xml:space="preserve">Grand Total Amount of External Development Works SCH items + NON-SCH Items PKR. </t>
  </si>
  <si>
    <t>Backup Calculation / Detail Estimate Sheet of External Development  Works</t>
  </si>
  <si>
    <t>Dismantle the septic tank top slab if the septic tank is observed to be full.</t>
  </si>
  <si>
    <t xml:space="preserve">Boundary wall </t>
  </si>
  <si>
    <t>Inside</t>
  </si>
  <si>
    <t>Out side Boundary wall</t>
  </si>
  <si>
    <t>Main School Gate</t>
  </si>
  <si>
    <t>Excavation works for drainage system installation, including trenching to the required lines, levels, widths, and depths as per design drawings and specifications</t>
  </si>
  <si>
    <t>On the right-hand side of the main gate.</t>
  </si>
  <si>
    <t>On the Front -hand side of the main gate.</t>
  </si>
  <si>
    <t>Excavation works for Main Holes to the required lines, levels, widths, and depths as per design drawings and specifications</t>
  </si>
  <si>
    <t>Estimated Size 24" x 24"</t>
  </si>
  <si>
    <t>Estimated size of soakage pit, if required as per site conditions.</t>
  </si>
  <si>
    <t>Excavation works for Street Light foundation to the required lines, levels, widths, and depths as per design drawings and specifications</t>
  </si>
  <si>
    <t>Estimated Size 18" x 18"</t>
  </si>
  <si>
    <t>Excavation works for Ramp foundation to the required lines, levels, widths, and depths as per design drawings and specifications</t>
  </si>
  <si>
    <t xml:space="preserve">Ramp At Block A </t>
  </si>
  <si>
    <t>Ramp At Toilet Block</t>
  </si>
  <si>
    <t>Excavation works for Plinth Protection  foundation to the required lines, levels, widths, and depths as per design drawings and specifications</t>
  </si>
  <si>
    <t>Block A Right Side</t>
  </si>
  <si>
    <t>Block A Left Side</t>
  </si>
  <si>
    <t>Block A Back Side</t>
  </si>
  <si>
    <t>Block A Front Side</t>
  </si>
  <si>
    <t>Excavation works for Access Road to School Main Gate  foundation to the required lines, levels, widths, and depths as per design drawings and specifications</t>
  </si>
  <si>
    <t>Access Road</t>
  </si>
  <si>
    <t>Foundation Works</t>
  </si>
  <si>
    <t>PCC works for drainage system installation, including trenching to the required lines, levels, widths, and depths as per design drawings and specifications</t>
  </si>
  <si>
    <t>PCC works for Main Holes to the required lines, levels, widths, and depths as per design drawings and specifications</t>
  </si>
  <si>
    <t>PCC works for Street Light foundation to the required lines, levels, widths, and depths as per design drawings and specifications</t>
  </si>
  <si>
    <t>PCC  works for Ramp foundation to the required lines, levels, widths, and depths as per design drawings and specifications</t>
  </si>
  <si>
    <t>PCC works for Plinth Protection  foundation to the required lines, levels, widths, and depths as per design drawings and specifications</t>
  </si>
  <si>
    <t>PCC works for Access Road to School Main Gate  foundation to the required lines, levels, widths, and depths as per design drawings and specifications</t>
  </si>
  <si>
    <t>PCC In super structure/ Under flooring</t>
  </si>
  <si>
    <t xml:space="preserve">Under Flooring Inside Toilets </t>
  </si>
  <si>
    <t>Plinth concrete around the toilet block at locations where the sewerage pipe is laid, leading to the septic tank.</t>
  </si>
  <si>
    <t xml:space="preserve">Lean of Dismantle portion of Boundary wall </t>
  </si>
  <si>
    <t>Toilet Blocks</t>
  </si>
  <si>
    <t>Estimated Qty Repair of Chajjas, the shed of the toilet block, to be utilized as per the Engineer Instruction</t>
  </si>
  <si>
    <t xml:space="preserve">Septic Tank Top Slab </t>
  </si>
  <si>
    <t xml:space="preserve">Soakage Pit Top Slab </t>
  </si>
  <si>
    <t>RCC works for Main Holes to the required lines, levels, widths, and depths as per design drawings and specifications</t>
  </si>
  <si>
    <t>Steel in RCC shall be used @6.75 Ib / Cft of Concrete</t>
  </si>
  <si>
    <t>Wastage Qty @ 5%</t>
  </si>
  <si>
    <t>Tone</t>
  </si>
  <si>
    <t>Shuttering for Repair of Chajjas, the shed of the toilet block, to be utilized as per the Engineer's Instruction</t>
  </si>
  <si>
    <t>Drainage Works</t>
  </si>
  <si>
    <t>Brick works for drainage system installation, including trenching to the required lines, levels, widths, and depths as per design drawings and specifications</t>
  </si>
  <si>
    <t>Brick works for Main Holes to the required lines, levels, widths, and depths as per design drawings and specifications</t>
  </si>
  <si>
    <t>Brick works for Boundary wall  including trenching to the required lines, levels, widths, and depths as per design drawings and specifications</t>
  </si>
  <si>
    <t xml:space="preserve">Damaged Portion Only </t>
  </si>
  <si>
    <t>Plaster Works</t>
  </si>
  <si>
    <t>Plaster works for drainage system installation, including trenching to the required lines, levels, widths, and depths as per design drawings and specifications</t>
  </si>
  <si>
    <t>Paster works for Main Holes to the required lines, levels, widths, and depths as per design drawings and specifications</t>
  </si>
  <si>
    <t>Boundary wall Plasting</t>
  </si>
  <si>
    <t>Plaster works for the boundary wall, including trenching to the required lines, levels, widths, and depths as per design drawings and specifications</t>
  </si>
  <si>
    <t xml:space="preserve">Main Gate </t>
  </si>
  <si>
    <t xml:space="preserve">Toilets </t>
  </si>
  <si>
    <t xml:space="preserve">Door </t>
  </si>
  <si>
    <t>Railing in verandah</t>
  </si>
  <si>
    <t>Weather shield for the boundary wall, including trenching to the required lines, levels, widths, and depths as per design drawings and specifications</t>
  </si>
  <si>
    <t xml:space="preserve">All Side of Boundary wall Inside Only </t>
  </si>
  <si>
    <t xml:space="preserve">All sides of the boundary wall, outside, front wall only </t>
  </si>
  <si>
    <t xml:space="preserve">Block A Out Side </t>
  </si>
  <si>
    <t xml:space="preserve">Block B Out  Side </t>
  </si>
  <si>
    <t xml:space="preserve">Block A Sofit </t>
  </si>
  <si>
    <t>Block B Sofit</t>
  </si>
  <si>
    <t>Railing  works for Ramp foundation to the required lines, levels, widths, and depths as per design drawings and specifications</t>
  </si>
  <si>
    <t>1-N</t>
  </si>
  <si>
    <t>Main Gate</t>
  </si>
  <si>
    <t>Railing</t>
  </si>
  <si>
    <t>Toilet Doors</t>
  </si>
  <si>
    <t>Block A</t>
  </si>
  <si>
    <t>Block B</t>
  </si>
  <si>
    <t>02-A</t>
  </si>
  <si>
    <t>Security Light</t>
  </si>
  <si>
    <t>Lightning Arrester</t>
  </si>
  <si>
    <t>From Electric Pole to Main school Joint Box</t>
  </si>
  <si>
    <t>Earth Bore Installation</t>
  </si>
  <si>
    <t>LPS</t>
  </si>
  <si>
    <t>02-B</t>
  </si>
  <si>
    <t>For Street Light</t>
  </si>
  <si>
    <t>Earthing Rod</t>
  </si>
  <si>
    <t>Earthing Cable</t>
  </si>
  <si>
    <t>03-A</t>
  </si>
  <si>
    <t>Samples shall be submitted for approval prior to procurement, or as otherwise directed by the Engineer.</t>
  </si>
  <si>
    <t>04-A</t>
  </si>
  <si>
    <t>as per the satisfaction of the Engineer.</t>
  </si>
  <si>
    <t>Abstract Of Cost</t>
  </si>
  <si>
    <t xml:space="preserve">Rehabilitation &amp; Retrofitting Works School GGPS Karakar (EMIS-39155), District Swat Khyber Pakhtunkhwa </t>
  </si>
  <si>
    <t>Retrofitting  Works</t>
  </si>
  <si>
    <t>Civil Work</t>
  </si>
  <si>
    <t>Electrical Works</t>
  </si>
  <si>
    <t>Plumbing Works</t>
  </si>
  <si>
    <t>Total PKR</t>
  </si>
  <si>
    <t>A</t>
  </si>
  <si>
    <t>B</t>
  </si>
  <si>
    <t>C</t>
  </si>
  <si>
    <r>
      <t xml:space="preserve">Retrofitting Works of Blocks - 1
</t>
    </r>
    <r>
      <rPr>
        <sz val="10"/>
        <color theme="1"/>
        <rFont val="Calibri Light"/>
        <family val="2"/>
      </rPr>
      <t>(02 Rooms L-shape, Verandah, 02 No. Toilets (01-Standard + 01-Disable Friendly))</t>
    </r>
  </si>
  <si>
    <r>
      <t xml:space="preserve">External Development Works
</t>
    </r>
    <r>
      <rPr>
        <sz val="10"/>
        <color theme="1"/>
        <rFont val="Calibri Light"/>
        <family val="2"/>
      </rPr>
      <t>(Ground level, Boundary wall, Access Pathways, Drainage System)</t>
    </r>
  </si>
  <si>
    <t xml:space="preserve">SUB-TOTAL ( A +B ): PKR </t>
  </si>
  <si>
    <r>
      <t xml:space="preserve">Provisional Sum Item (PSI):
</t>
    </r>
    <r>
      <rPr>
        <sz val="10"/>
        <color theme="1"/>
        <rFont val="Calibri Light"/>
        <family val="2"/>
      </rPr>
      <t xml:space="preserve">This item is designated as a Provisional Sum in accordance with the Conditions of Contract, to cover works that cannot be fully quantified or defined at the time of site assessment due to uncertain site conditions. The Contractor shall include an amount equivalent to </t>
    </r>
    <r>
      <rPr>
        <b/>
        <sz val="10"/>
        <color theme="1"/>
        <rFont val="Calibri Light"/>
        <family val="2"/>
      </rPr>
      <t>2%</t>
    </r>
    <r>
      <rPr>
        <sz val="10"/>
        <color theme="1"/>
        <rFont val="Calibri Light"/>
        <family val="2"/>
      </rPr>
      <t xml:space="preserve"> of the total cost of Item No. </t>
    </r>
    <r>
      <rPr>
        <b/>
        <sz val="10"/>
        <color theme="1"/>
        <rFont val="Calibri Light"/>
        <family val="2"/>
      </rPr>
      <t xml:space="preserve">, (A) </t>
    </r>
    <r>
      <rPr>
        <sz val="10"/>
        <color theme="1"/>
        <rFont val="Calibri Light"/>
        <family val="2"/>
      </rPr>
      <t xml:space="preserve">, and </t>
    </r>
    <r>
      <rPr>
        <b/>
        <sz val="10"/>
        <color theme="1"/>
        <rFont val="Calibri Light"/>
        <family val="2"/>
      </rPr>
      <t xml:space="preserve">(B) </t>
    </r>
    <r>
      <rPr>
        <sz val="10"/>
        <color theme="1"/>
        <rFont val="Calibri Light"/>
        <family val="2"/>
      </rPr>
      <t xml:space="preserve"> to be utilized as directed by the Engineer.</t>
    </r>
  </si>
  <si>
    <t>Total : PKR</t>
  </si>
  <si>
    <t>A1</t>
  </si>
  <si>
    <t>A2</t>
  </si>
  <si>
    <t>A3</t>
  </si>
  <si>
    <t>A. Retrofitting Works of Blocks - 1 (02-Summary (Retro-fitting Works)</t>
  </si>
  <si>
    <r>
      <t xml:space="preserve">PCC (1:4:8) DISMANTLING
</t>
    </r>
    <r>
      <rPr>
        <sz val="10"/>
        <color theme="1"/>
        <rFont val="Calibri Light"/>
        <family val="2"/>
      </rPr>
      <t>Dismantling of plain cement concrete (1:4:8), including breaking by manual/mechanical means,  ensuring protection of underlying and adjacent structures, complete as per specifications.</t>
    </r>
  </si>
  <si>
    <r>
      <rPr>
        <b/>
        <sz val="10"/>
        <color theme="1"/>
        <rFont val="Calibri Light"/>
        <family val="2"/>
      </rPr>
      <t xml:space="preserve">GI WIRE GAUZE FIXING (SAFETY GRILL &amp; MOSQUITO NET)
</t>
    </r>
    <r>
      <rPr>
        <sz val="10"/>
        <color theme="1"/>
        <rFont val="Calibri Light"/>
        <family val="2"/>
      </rPr>
      <t>Providing, fabricating, and fixing GI wire gauze of 24 SWG (12 × 12 mesh per sq. in.) within a frame made of ½" × ½" square steel pipe of 16 gauge, as per approved drawings, and fixing to steel windows, doors, ventilators, etc., including cutting, welding, fixing, and all necessary accessories, excluding cost of red oxide primer and painting, complete in all respects as per specifications and Engineer’s instructions.</t>
    </r>
  </si>
  <si>
    <r>
      <rPr>
        <b/>
        <sz val="10"/>
        <color theme="1"/>
        <rFont val="Calibri Light"/>
        <family val="2"/>
      </rPr>
      <t>SURFACE PREPARATION FOR ROOF INSULATION</t>
    </r>
    <r>
      <rPr>
        <sz val="10"/>
        <color theme="1"/>
        <rFont val="Calibri Light"/>
        <family val="2"/>
      </rPr>
      <t xml:space="preserve">
Cleaning of the roof surface by removing all dust, debris, vegetation, soil layers, oil/grease, and loose materials to achieve a sound and dry substrate, ready for application of primer coat of cold bitumen, complete as per specifications and the Engineer’s instructions.</t>
    </r>
  </si>
  <si>
    <r>
      <rPr>
        <b/>
        <sz val="10"/>
        <color theme="1"/>
        <rFont val="Calibri Light"/>
        <family val="2"/>
      </rPr>
      <t>PRIMER COATING USING COLD BITUMEN FOR ROOF INSULATION</t>
    </r>
    <r>
      <rPr>
        <sz val="10"/>
        <color theme="1"/>
        <rFont val="Calibri Light"/>
        <family val="2"/>
      </rPr>
      <t xml:space="preserve">
Providing and applying two coats of approved cold-applied bitumen on a prepared surface after chemical treatment, ensuring uniform and continuous coverage prior to application of hot bitumen, complete as per specifications and the Engineer’s instructions.</t>
    </r>
  </si>
  <si>
    <r>
      <rPr>
        <b/>
        <sz val="10"/>
        <color theme="1"/>
        <rFont val="Calibri Light"/>
        <family val="2"/>
      </rPr>
      <t>POLYTHENE SHEET (500 GAUGE) FOR ROOF INSULATION</t>
    </r>
    <r>
      <rPr>
        <sz val="10"/>
        <color theme="1"/>
        <rFont val="Calibri Light"/>
        <family val="2"/>
      </rPr>
      <t xml:space="preserve">
Supplying and laying 500-gauge polythene sheet of approved quality with minimum width of 16 ft, including 2 ft overlap at joints, sealed with warm bitumen to ensure watertight continuity, complete as per specifications and Engineer’s instructions.</t>
    </r>
  </si>
  <si>
    <r>
      <rPr>
        <b/>
        <sz val="10"/>
        <color theme="1"/>
        <rFont val="Calibri Light"/>
        <family val="2"/>
      </rPr>
      <t xml:space="preserve">SYNTHETIC ENAMEL PAINT
</t>
    </r>
    <r>
      <rPr>
        <sz val="10"/>
        <color theme="1"/>
        <rFont val="Calibri Light"/>
        <family val="2"/>
      </rPr>
      <t>Providing and applying synthetic enamel paint of approved quality and specified color on new or existing surfaces of walls, doors, and windows, to achieve a uniform and even finish, complete in all respects as per specifications and Engineer’s instructions.</t>
    </r>
  </si>
  <si>
    <r>
      <rPr>
        <b/>
        <sz val="10"/>
        <color theme="1"/>
        <rFont val="Calibri Light"/>
        <family val="2"/>
      </rPr>
      <t xml:space="preserve">WHITE BOARD
</t>
    </r>
    <r>
      <rPr>
        <sz val="10"/>
        <color theme="1"/>
        <rFont val="Calibri Light"/>
        <family val="2"/>
      </rPr>
      <t>Providing, supplying, and fixing a whiteboard of size 4 ft × 8 ft, comprising a 1 mm-thick white laminated sheet bonded with approved adhesive over 6 mm thick PVC foam board, framed with ½" × 1" L-section steel pipe of 18 gauge. The board shall be securely fixed to the wall using 4 Nos. anchor bolts with washers, including all necessary accessories, alignment, and proper installation, excluding cost of red oxide primer and painting, complete in all respects as per specifications and the Engineer’s instructions.</t>
    </r>
  </si>
  <si>
    <r>
      <rPr>
        <b/>
        <sz val="10"/>
        <color theme="1"/>
        <rFont val="Calibri Light"/>
        <family val="2"/>
      </rPr>
      <t xml:space="preserve">HOLES FOR CONNECTORS:
</t>
    </r>
    <r>
      <rPr>
        <sz val="10"/>
        <color theme="1"/>
        <rFont val="Calibri Light"/>
        <family val="2"/>
      </rPr>
      <t>Drilling holes through masonry walls of thickness ranging from 4½" to 18½", with hole diameters varying from ½" to ¾" and to the required depth for insertion of specified connectors/ties, including cleaning of holes and provision for anchorage using approved chemical anchoring system (Spit Epoxy or equivalent) as per specifications; cost of chemical anchoring compound (Spit Epoxy) shall be measured and paid separately, complete in all respects as per specifications and Engineer’s instructions.</t>
    </r>
  </si>
  <si>
    <r>
      <rPr>
        <b/>
        <sz val="10"/>
        <color theme="1"/>
        <rFont val="Calibri Light"/>
        <family val="2"/>
      </rPr>
      <t xml:space="preserve">STEEL DOOR
</t>
    </r>
    <r>
      <rPr>
        <sz val="10"/>
        <color theme="1"/>
        <rFont val="Calibri Light"/>
        <family val="2"/>
      </rPr>
      <t>Providing, fabricating, and fixing steel door comprising frame made from 1" × 2" steel pipe of 16 gauge, including square pipe at lock rail and horizontal/vertical members above and below lock rail, clad with 18 SWG pressed steel sheet, complete with all necessary ironmongery (hinges, handles, lock, tower bolt, etc.), including welding, fixing, and finishing, excluding cost of red oxide primer and paint, complete in all respects as per specifications and Engineer’s instructions.</t>
    </r>
  </si>
  <si>
    <r>
      <rPr>
        <b/>
        <sz val="10"/>
        <color theme="1"/>
        <rFont val="Calibri Light"/>
        <family val="2"/>
      </rPr>
      <t xml:space="preserve">TOWER BOLTS
</t>
    </r>
    <r>
      <rPr>
        <sz val="10"/>
        <color theme="1"/>
        <rFont val="Calibri Light"/>
        <family val="2"/>
      </rPr>
      <t>Providing and fixing 6" long brass-cladded tower bolts of approved quality, including all necessary screws, accessories, and proper fixing to doors/windows, complete in all respects as per specifications and Engineer’s instructions.</t>
    </r>
  </si>
  <si>
    <r>
      <rPr>
        <b/>
        <sz val="10"/>
        <color theme="1"/>
        <rFont val="Calibri Light"/>
        <family val="2"/>
      </rPr>
      <t xml:space="preserve">HANDLE LOCKS
</t>
    </r>
    <r>
      <rPr>
        <sz val="10"/>
        <color theme="1"/>
        <rFont val="Calibri Light"/>
        <family val="2"/>
      </rPr>
      <t>Providing and fixing 15" long handle locks (inside and outside of double leaf door) of approved quality, including all necessary fittings, accessories, and proper installation, complete in all respects as per specifications and the Engineer’s instructions.</t>
    </r>
  </si>
  <si>
    <r>
      <rPr>
        <b/>
        <sz val="10"/>
        <color theme="1"/>
        <rFont val="Calibri Light"/>
        <family val="2"/>
      </rPr>
      <t xml:space="preserve">HEAVY DUTY HINGES
</t>
    </r>
    <r>
      <rPr>
        <sz val="10"/>
        <color theme="1"/>
        <rFont val="Calibri Light"/>
        <family val="2"/>
      </rPr>
      <t>Providing and fixing 3"–4" steel hinges of approved quality, installed at the rate of 3 Nos. per door leaf and 2 Nos. per window panel leaf, including screws, alignment, and proper fixing, complete in all respects as per specifications and the Engineer’s instructions.</t>
    </r>
  </si>
  <si>
    <r>
      <rPr>
        <b/>
        <sz val="10"/>
        <color theme="1"/>
        <rFont val="Calibri Light"/>
        <family val="2"/>
      </rPr>
      <t xml:space="preserve">VENTILATOR LATCHES
</t>
    </r>
    <r>
      <rPr>
        <sz val="10"/>
        <color theme="1"/>
        <rFont val="Calibri Light"/>
        <family val="2"/>
      </rPr>
      <t>Providing and fixing ventilator latches of approved quality, including all necessary fittings, accessories, and proper installation, complete in all respects as per specifications and the Engineer’s instructions.</t>
    </r>
  </si>
  <si>
    <r>
      <rPr>
        <b/>
        <sz val="10"/>
        <color theme="1"/>
        <rFont val="Calibri Light"/>
        <family val="2"/>
      </rPr>
      <t xml:space="preserve">VENTILATOR CASEMENT LIMITERS
</t>
    </r>
    <r>
      <rPr>
        <sz val="10"/>
        <color theme="1"/>
        <rFont val="Calibri Light"/>
        <family val="2"/>
      </rPr>
      <t>Providing and fixing ventilator casement limiters (one at each side) of approved quality, including all necessary fittings, accessories, and proper fixing, complete in all respects as per specifications and the Engineer’s instructions.</t>
    </r>
  </si>
  <si>
    <r>
      <rPr>
        <b/>
        <sz val="10"/>
        <color theme="1"/>
        <rFont val="Calibri Light"/>
        <family val="2"/>
      </rPr>
      <t xml:space="preserve">SAFETY HANDLES (DOORS)
</t>
    </r>
    <r>
      <rPr>
        <sz val="10"/>
        <color theme="1"/>
        <rFont val="Calibri Light"/>
        <family val="2"/>
      </rPr>
      <t>Providing, fabricating, and fixing heavy-duty safety handles made from 1½" × 1½" × ¼" (2/8") angle iron with chamfered corners to eliminate sharp edges, of 4"–6" size, including drilling, necessary screws of matching metal, fixing, and all accessories, excluding cost of red oxide primer and painting, complete in all respects as per specifications and Engineer’s instructions; 4 Nos. per double-leaf door.</t>
    </r>
  </si>
  <si>
    <r>
      <rPr>
        <b/>
        <sz val="10"/>
        <color theme="1"/>
        <rFont val="Calibri Light"/>
        <family val="2"/>
      </rPr>
      <t xml:space="preserve">STEEL ALMARI
</t>
    </r>
    <r>
      <rPr>
        <sz val="10"/>
        <color theme="1"/>
        <rFont val="Calibri Light"/>
        <family val="2"/>
      </rPr>
      <t>Dismantling and removal of existing damaged wooden/steel almirah/wardrobe and providing, fabricating, and fixing new steel almirah of approximate size 4 ft × 4 ft × 1 ft, fabricated from MS sections. The front shutter shall be constructed with 1" × 1" × 1/8" angle iron frame, clad with 20 gauge plain MS sheet fixed with rivets. Internal shelves shall be formed using angle iron framing and MS sheet of same specification.
The item shall include all necessary ironmongery such as handle, lock, hinges, and fittings, including fabrication, assembling, fixing in position, and all incidental works, excluding cost of red oxide primer and painting, complete in all respects as per specifications and Engineer’s instructions.</t>
    </r>
  </si>
  <si>
    <t>Total Amount
(Rs.)</t>
  </si>
  <si>
    <t>Description</t>
  </si>
  <si>
    <t>Total Amount SCH Items PKR</t>
  </si>
  <si>
    <r>
      <rPr>
        <b/>
        <sz val="10"/>
        <color theme="1"/>
        <rFont val="Calibri Light"/>
        <family val="2"/>
      </rPr>
      <t xml:space="preserve">PCC (1:2:4) DISMANTLING
</t>
    </r>
    <r>
      <rPr>
        <sz val="10"/>
        <color theme="1"/>
        <rFont val="Calibri Light"/>
        <family val="2"/>
      </rPr>
      <t>Dismantling of plain cement concrete (1:2:4), including controlled breaking, removal, handling, and carried out without damaging adjoining works, complete in all respects.</t>
    </r>
  </si>
  <si>
    <r>
      <rPr>
        <b/>
        <sz val="10"/>
        <color theme="1"/>
        <rFont val="Calibri Light"/>
        <family val="2"/>
      </rPr>
      <t xml:space="preserve">PAINT / DISTEMPER REMOVAL (SCRAPING)
</t>
    </r>
    <r>
      <rPr>
        <sz val="10"/>
        <color theme="1"/>
        <rFont val="Calibri Light"/>
        <family val="2"/>
      </rPr>
      <t>Scraping and removal of existing distemper, oil bound distemper, or paint from wall surfaces to expose a sound substrate, including cleaning and preparation for subsequent finishes, complete in all respects.</t>
    </r>
  </si>
  <si>
    <r>
      <rPr>
        <b/>
        <sz val="10"/>
        <color theme="1"/>
        <rFont val="Calibri Light"/>
        <family val="2"/>
      </rPr>
      <t xml:space="preserve">ELECTRICAL POINTS DISMANTLING
</t>
    </r>
    <r>
      <rPr>
        <sz val="10"/>
        <color theme="1"/>
        <rFont val="Calibri Light"/>
        <family val="2"/>
      </rPr>
      <t>Dismantling of light, fan, and call bell points, including removal of casing, capping, wiring, and accessories.
All dismantled materials shall be duly recorded and handed over to the School Authority through an approved Asset Transfer Form for proper documentation. The Contractor shall not reuse, dispose of, or otherwise utilize any dismantled materials without prior written approval of the Engineer, complete in all respects in accordance with the Contract and specifications..</t>
    </r>
  </si>
  <si>
    <r>
      <rPr>
        <b/>
        <sz val="10"/>
        <color theme="1"/>
        <rFont val="Calibri Light"/>
        <family val="2"/>
      </rPr>
      <t xml:space="preserve">PLUG POINT DISMANTLING
</t>
    </r>
    <r>
      <rPr>
        <sz val="10"/>
        <color theme="1"/>
        <rFont val="Calibri Light"/>
        <family val="2"/>
      </rPr>
      <t>Dismantling of plug points, including removal of fittings, wiring, and accessories, and making good damaged surfaces of building works, complete as per the Engineer’s instructions.
All dismantled materials shall be duly recorded and handed over to the School Authority through an approved Asset Transfer Form for proper documentation. The Contractor shall not reuse, dispose of, or otherwise utilize any dismantled materials without prior written approval of the Engineer, complete in all respects in accordance with the Contract and specifications..</t>
    </r>
  </si>
  <si>
    <r>
      <rPr>
        <b/>
        <sz val="10"/>
        <color theme="1"/>
        <rFont val="Calibri Light"/>
        <family val="2"/>
      </rPr>
      <t xml:space="preserve">SURFACE CONDUIT / WIRING DISMANTLING
</t>
    </r>
    <r>
      <rPr>
        <sz val="10"/>
        <color theme="1"/>
        <rFont val="Calibri Light"/>
        <family val="2"/>
      </rPr>
      <t>Dismantling of GI/MS conduit, flexible conduit, PVC pipes, Recessed in wall or surface wiring of all sizes, including removal of supports, fixtures, and accessories.
All dismantled materials shall be duly recorded and handed over to the School Authority through an approved Asset Transfer Form for proper documentation. The Contractor shall not reuse, dispose of, or otherwise utilize any dismantled materials without prior written approval of the Engineer, complete in all respects in accordance with the Contract and specifications..</t>
    </r>
  </si>
  <si>
    <r>
      <rPr>
        <b/>
        <sz val="10"/>
        <color theme="1"/>
        <rFont val="Calibri Light"/>
        <family val="2"/>
      </rPr>
      <t xml:space="preserve">TRACTOR TROLLEY HIRE (LEAD 10–20 KM)
</t>
    </r>
    <r>
      <rPr>
        <sz val="10"/>
        <color theme="1"/>
        <rFont val="Calibri Light"/>
        <family val="2"/>
      </rPr>
      <t>Providing a tractor with a trolley of 100cft for transportation of materials, including loading, unloading, and haulage for a lead of 10–20 km, complete in all respects as per specifications and the Engineer’s instructions.</t>
    </r>
  </si>
  <si>
    <r>
      <rPr>
        <b/>
        <sz val="10"/>
        <color theme="1"/>
        <rFont val="Calibri Light"/>
        <family val="2"/>
      </rPr>
      <t xml:space="preserve">EARTH EXCAVATION (GRAVEL/SHINGLE/SOFT/MEDIUM SOIL)
</t>
    </r>
    <r>
      <rPr>
        <sz val="10"/>
        <color theme="1"/>
        <rFont val="Calibri Light"/>
        <family val="2"/>
      </rPr>
      <t>Excavation in gravel/shingle manual or mechanical for construction of all types of structures including open drains, sewerage pipelines, septic tanks, manholes, and retaining structures, comprising setting out, excavation to required lines and levels,  where required, dewatering as necessary, and complete in all respects in accordance with specifications and Engineer’s instructions.</t>
    </r>
  </si>
  <si>
    <r>
      <rPr>
        <b/>
        <sz val="10"/>
        <color theme="1"/>
        <rFont val="Calibri Light"/>
        <family val="2"/>
      </rPr>
      <t xml:space="preserve">REHANDLING OF EARTHWORK
</t>
    </r>
    <r>
      <rPr>
        <sz val="10"/>
        <color theme="1"/>
        <rFont val="Calibri Light"/>
        <family val="2"/>
      </rPr>
      <t>Rehandling of excavated earth within a lead of 25 m or within site premises, including loading, shifting, unloading, and stacking, is complete in all respects.</t>
    </r>
  </si>
  <si>
    <r>
      <rPr>
        <b/>
        <sz val="10"/>
        <color rgb="FFFF0000"/>
        <rFont val="Calibri Light"/>
        <family val="2"/>
      </rPr>
      <t xml:space="preserve">General Note:
</t>
    </r>
    <r>
      <rPr>
        <sz val="10"/>
        <color theme="1"/>
        <rFont val="Calibri Light"/>
        <family val="2"/>
      </rPr>
      <t>Prior to commencement of any concrete works, the Contractor shall estimate the required quantities of cement, sand, crushed aggregate, and admixtures (where specified) and ensure their delivery at site at least one day in advance, with quantities duly verified and confirmed with the authorized representative of the School Authority for quality assurance. Where mechanical mixing is not feasible due to limited quantities or site constraints, concrete shall be hand-mixed with a minimum of three (3) dry mixes followed by three (3) wet mixes to achieve proper uniformity; thereafter, the concrete shall be placed with a consistent and controlled slump to ensure the required design strength is attained. Clear cover to reinforcement in all structural members shall be strictly maintained as per drawings and specifications, and upon completion of placement, approved curing compound shall be applied to all concrete surfaces to ensure adequate curing where conventional methods are not practicable, all in accordance with specifications and Engineer’s instructions.</t>
    </r>
  </si>
  <si>
    <r>
      <rPr>
        <b/>
        <sz val="10"/>
        <color theme="1"/>
        <rFont val="Calibri Light"/>
        <family val="2"/>
      </rPr>
      <t>Plain Cement Concrete (1:2:4)</t>
    </r>
    <r>
      <rPr>
        <sz val="10"/>
        <color theme="1"/>
        <rFont val="Calibri Light"/>
        <family val="2"/>
      </rPr>
      <t xml:space="preserve">
In-situ mixing, placing, compaction, finishing, and curing of plain cement concrete (One Part of Cement, Two Parts of green &amp; free from clay lumps Sand, and Four Parts of blasted crushed aggregate ) in position, including provision of all materials, labor, plant, and equipment, complete in all respects in accordance with specifications and Engineer’s instructions.</t>
    </r>
  </si>
  <si>
    <r>
      <rPr>
        <b/>
        <sz val="10"/>
        <color theme="1"/>
        <rFont val="Calibri Light"/>
        <family val="2"/>
      </rPr>
      <t>Plain Cement Concrete (1:4:8)</t>
    </r>
    <r>
      <rPr>
        <sz val="10"/>
        <color theme="1"/>
        <rFont val="Calibri Light"/>
        <family val="2"/>
      </rPr>
      <t xml:space="preserve">
In-situ mixing, placing, compaction, finishing, and curing of plain cement concrete (One Part of Cement, Four Parts of green &amp; free from clay lumps Sand, and Eight Parts of blasted crushed aggregate ) in position, including provision of all materials, labor, plant, and equipment, complete in all respects in accordance with specifications and the Engineer’s instructions.</t>
    </r>
  </si>
  <si>
    <r>
      <rPr>
        <b/>
        <sz val="10"/>
        <color theme="1"/>
        <rFont val="Calibri Light"/>
        <family val="2"/>
      </rPr>
      <t xml:space="preserve">RCC IN SUPERSTRUCTURE (SLAB/BEAM/COLUMN)
</t>
    </r>
    <r>
      <rPr>
        <sz val="10"/>
        <color theme="1"/>
        <rFont val="Calibri Light"/>
        <family val="2"/>
      </rPr>
      <t xml:space="preserve">In-situ batching, mixing, placing, vibration, compaction, finishing, casting, and curing of reinforced cement concrete </t>
    </r>
    <r>
      <rPr>
        <b/>
        <sz val="10"/>
        <color theme="1"/>
        <rFont val="Calibri Light"/>
        <family val="2"/>
      </rPr>
      <t xml:space="preserve">(1:1/2:3) </t>
    </r>
    <r>
      <rPr>
        <sz val="10"/>
        <color theme="1"/>
        <rFont val="Calibri Light"/>
        <family val="2"/>
      </rPr>
      <t>in slabs, beams, columns, and other structural members, including all materials, labor, and equipment, complete in all respects in accordance with specifications, structural drawings, and the Engineer’s instructions.</t>
    </r>
  </si>
  <si>
    <r>
      <rPr>
        <b/>
        <sz val="10"/>
        <color theme="1"/>
        <rFont val="Calibri Light"/>
        <family val="2"/>
      </rPr>
      <t xml:space="preserve">RCC IN FOUNDATION / BASE / RETAINING STRUCTURES
</t>
    </r>
    <r>
      <rPr>
        <sz val="10"/>
        <color theme="1"/>
        <rFont val="Calibri Light"/>
        <family val="2"/>
      </rPr>
      <t xml:space="preserve">In-situ batching, mixing, placing, vibration, compaction, finishing, casting, and curing of reinforced cement concrete </t>
    </r>
    <r>
      <rPr>
        <b/>
        <sz val="10"/>
        <color theme="1"/>
        <rFont val="Calibri Light"/>
        <family val="2"/>
      </rPr>
      <t xml:space="preserve">(1:1/2:3) </t>
    </r>
    <r>
      <rPr>
        <sz val="10"/>
        <color theme="1"/>
        <rFont val="Calibri Light"/>
        <family val="2"/>
      </rPr>
      <t>raft foundations, column bases, retaining walls, and similar elements, including all materials, labor, and equipment, complete in all respects in accordance with specifications, structural drawings, and the Engineer’s instructions.</t>
    </r>
  </si>
  <si>
    <r>
      <rPr>
        <b/>
        <sz val="10"/>
        <color theme="1"/>
        <rFont val="Calibri Light"/>
        <family val="2"/>
      </rPr>
      <t xml:space="preserve">REINFORCEMENT STEEL (GRADE 60) FOR CONCRETE WORKS
</t>
    </r>
    <r>
      <rPr>
        <sz val="10"/>
        <color theme="1"/>
        <rFont val="Calibri Light"/>
        <family val="2"/>
      </rPr>
      <t>At the site, cutting, bending, placing, and fixing in position as per the approved BBS of deformed reinforcement bars (Grade 60), including binding wire, chairs, spacers, and all necessary accessories, complete in all respects in accordance with drawings, specifications, and the Engineer’s instructions.</t>
    </r>
  </si>
  <si>
    <r>
      <rPr>
        <b/>
        <sz val="10"/>
        <color theme="1"/>
        <rFont val="Calibri Light"/>
        <family val="2"/>
      </rPr>
      <t xml:space="preserve">FORMWORK (PLYWOOD FINISH)
</t>
    </r>
    <r>
      <rPr>
        <sz val="10"/>
        <color theme="1"/>
        <rFont val="Calibri Light"/>
        <family val="2"/>
      </rPr>
      <t>Erecting, and removing formwork with plywood sheeting for RCC or PCC in any shape and position, including supports, bracing, alignment, and surface finishing, in any shape - Position / Vertical .</t>
    </r>
  </si>
  <si>
    <r>
      <rPr>
        <b/>
        <sz val="10"/>
        <color theme="1"/>
        <rFont val="Calibri Light"/>
        <family val="2"/>
      </rPr>
      <t xml:space="preserve">BRICK MASONRY IN SUPERSTRUCTURE (GROUND FLOOR)
</t>
    </r>
    <r>
      <rPr>
        <sz val="10"/>
        <color theme="1"/>
        <rFont val="Calibri Light"/>
        <family val="2"/>
      </rPr>
      <t xml:space="preserve">Laying first-class brick masonry in superstructure at ground floor level in cement sand mortar </t>
    </r>
    <r>
      <rPr>
        <b/>
        <sz val="10"/>
        <color theme="1"/>
        <rFont val="Calibri Light"/>
        <family val="2"/>
      </rPr>
      <t xml:space="preserve">(1:3), </t>
    </r>
    <r>
      <rPr>
        <sz val="10"/>
        <color theme="1"/>
        <rFont val="Calibri Light"/>
        <family val="2"/>
      </rPr>
      <t>including proper bonding, alignment, scaffolding, joint finishing, and curing, complete in all respects.</t>
    </r>
  </si>
  <si>
    <r>
      <rPr>
        <b/>
        <sz val="10"/>
        <color rgb="FFFF0000"/>
        <rFont val="Calibri Light"/>
        <family val="2"/>
      </rPr>
      <t xml:space="preserve">General Note:
</t>
    </r>
    <r>
      <rPr>
        <sz val="10"/>
        <color theme="1"/>
        <rFont val="Calibri Light"/>
        <family val="2"/>
      </rPr>
      <t>The Contractor shall be deemed to have fully assessed all roof conditions, access limitations, slopes, drainage requirements, and working at height. The quoted rates shall include all necessary arrangements, safety measures, and workmanship required to ensure watertightness and durability. Quantities shall be verified prior to execution, and any variation shall be reported to the Engineer. Rates shall be supported by detailed rate analysis and shall remain binding. No claim shall be admissible for foreseeable site conditions. All works shall be executed in accordance with the Contract and Engineer’s instructions.</t>
    </r>
  </si>
  <si>
    <r>
      <rPr>
        <b/>
        <sz val="10"/>
        <color theme="1"/>
        <rFont val="Calibri Light"/>
        <family val="2"/>
      </rPr>
      <t xml:space="preserve">BITUMEN COATING ON ROOF
</t>
    </r>
    <r>
      <rPr>
        <sz val="10"/>
        <color theme="1"/>
        <rFont val="Calibri Light"/>
        <family val="2"/>
      </rPr>
      <t>Applying two coats of hot bitumen at the specified rate (34 lbs. for %sft over the roof)   over a prepared roof surface, including surface cleaning and sand blinding to achieve a uniform waterproofing layer, complete in all respects as per specifications.</t>
    </r>
  </si>
  <si>
    <r>
      <rPr>
        <b/>
        <sz val="10"/>
        <color theme="1"/>
        <rFont val="Calibri Light"/>
        <family val="2"/>
      </rPr>
      <t xml:space="preserve">KHURAS ON ROOF (TOP)
</t>
    </r>
    <r>
      <rPr>
        <sz val="10"/>
        <color theme="1"/>
        <rFont val="Calibri Light"/>
        <family val="2"/>
      </rPr>
      <t>Forming a khuras on the roof of size 2' × 2' × 6", including proper shaping, finishing, and slope to facilitate drainage, complete in all respects.</t>
    </r>
  </si>
  <si>
    <r>
      <rPr>
        <b/>
        <sz val="10"/>
        <color theme="1"/>
        <rFont val="Calibri Light"/>
        <family val="2"/>
      </rPr>
      <t xml:space="preserve">BOTTOM KHURAS (DRAIN OUTLETS)
</t>
    </r>
    <r>
      <rPr>
        <sz val="10"/>
        <color theme="1"/>
        <rFont val="Calibri Light"/>
        <family val="2"/>
      </rPr>
      <t xml:space="preserve">Constructing bottom khuras in brick masonry in cement sand mortar </t>
    </r>
    <r>
      <rPr>
        <b/>
        <sz val="10"/>
        <color theme="1"/>
        <rFont val="Calibri Light"/>
        <family val="2"/>
      </rPr>
      <t xml:space="preserve">(One Part of Cement and Six Part of Sand) </t>
    </r>
    <r>
      <rPr>
        <sz val="10"/>
        <color theme="1"/>
        <rFont val="Calibri Light"/>
        <family val="2"/>
      </rPr>
      <t>over 3" thick PCC (1:4:8), including proper slope, finishing, and drainage arrangement, complete in all respects.</t>
    </r>
  </si>
  <si>
    <r>
      <rPr>
        <b/>
        <sz val="10"/>
        <color rgb="FFFF0000"/>
        <rFont val="Calibri Light"/>
        <family val="2"/>
      </rPr>
      <t xml:space="preserve">General Note:
</t>
    </r>
    <r>
      <rPr>
        <sz val="10"/>
        <color theme="1"/>
        <rFont val="Calibri Light"/>
        <family val="2"/>
      </rPr>
      <t>The Contractor shall be deemed to have assessed existing floor conditions, levels, sub-base integrity, and access constraints prior to quoting rates. Any condition observed on site which, in the Contractor’s professional judgment, may improve the quality, durability, or performance of the works shall be promptly reported in writing to the Engineer for review and instruction prior to execution. All flooring works, including sand filling, brick paving, concrete topping, marble works, and polishing shall be executed with proper preparation, alignment, levels, jointing, and finishing to achieve the specified standards, complete in accordance with the Contract, specifications, and Engineer’s instructions, with no additional claims admissible for reasonably foreseeable conditions.</t>
    </r>
  </si>
  <si>
    <r>
      <rPr>
        <b/>
        <sz val="10"/>
        <color theme="1"/>
        <rFont val="Calibri Light"/>
        <family val="2"/>
      </rPr>
      <t xml:space="preserve">MARBLE FLOORING
</t>
    </r>
    <r>
      <rPr>
        <sz val="10"/>
        <color theme="1"/>
        <rFont val="Calibri Light"/>
        <family val="2"/>
      </rPr>
      <t>Laying ¾" thick fine-dressed Sunny White marble flooring (Max Size 24" × 24" in white cement slurry, including cutting, jointing, and finishing, complete in all respects.</t>
    </r>
  </si>
  <si>
    <r>
      <rPr>
        <b/>
        <sz val="10"/>
        <color theme="1"/>
        <rFont val="Calibri Light"/>
        <family val="2"/>
      </rPr>
      <t xml:space="preserve">MARBLE DADO / SKIRTING
</t>
    </r>
    <r>
      <rPr>
        <sz val="10"/>
        <color theme="1"/>
        <rFont val="Calibri Light"/>
        <family val="2"/>
      </rPr>
      <t>Fixing marble dado/skirting (Sunny White marble 24" X 6" ), including cutting, fixing in white cement, joint finishing, and complete in all respects.</t>
    </r>
  </si>
  <si>
    <r>
      <rPr>
        <b/>
        <sz val="10"/>
        <color theme="1"/>
        <rFont val="Calibri Light"/>
        <family val="2"/>
      </rPr>
      <t xml:space="preserve">CHEMICAL POLISHING OF MARBLE
</t>
    </r>
    <r>
      <rPr>
        <sz val="10"/>
        <color theme="1"/>
        <rFont val="Calibri Light"/>
        <family val="2"/>
      </rPr>
      <t>Carrying out chemical polishing of marble flooring/dado surfaces, including cleaning, grinding, polishing, and finishing to achieve a smooth and glossy surface, complete in all respects.</t>
    </r>
  </si>
  <si>
    <r>
      <rPr>
        <b/>
        <sz val="10"/>
        <color rgb="FFFF0000"/>
        <rFont val="Calibri Light"/>
        <family val="2"/>
      </rPr>
      <t xml:space="preserve">General Note:
</t>
    </r>
    <r>
      <rPr>
        <sz val="10"/>
        <color theme="1"/>
        <rFont val="Calibri Light"/>
        <family val="2"/>
      </rPr>
      <t>The Contractor is expected to collaboratively review and assess all existing surface conditions, access limitations, and execution requirements in coordination with the Engineer prior to commencement, and to plan the works accordingly. All substrates shall be properly prepared, cleaned, roughened, and brought to saturated surface dry (SSD) condition to ensure adequate bonding and performance. Plastering, pointing, and finishing works shall be executed with precision to achieve true line, level, plumb, and durable finish, supported by proper curing practices. Works in height or restricted access areas shall be managed through suitable arrangements and skilled workmanship. All specified admixtures shall be jointly verified at site with the Engineer or authorized representative, including review of purchase invoices to confirm conformity and dosage, with strict adherence particularly in ferrocement overlay works where no deviation is acceptable. The Contractor shall proactively highlight any condition that may enhance performance or quality, and all works shall be carried out in accordance with the Contract, specifications, and Engineer’s instructions, ensuring a coordinated and quality-driven execution.</t>
    </r>
  </si>
  <si>
    <r>
      <rPr>
        <b/>
        <sz val="10"/>
        <color theme="1"/>
        <rFont val="Calibri Light"/>
        <family val="2"/>
      </rPr>
      <t>PRIMER UNDER WALL PUTTY &amp; DISTEMPER</t>
    </r>
    <r>
      <rPr>
        <sz val="10"/>
        <color theme="1"/>
        <rFont val="Calibri Light"/>
        <family val="2"/>
      </rPr>
      <t xml:space="preserve">
Apply a primer coat under Wall Putty &amp; distemper on prepared surfaces, including necessary surface preparation, complete in all respects.</t>
    </r>
  </si>
  <si>
    <r>
      <rPr>
        <b/>
        <sz val="10"/>
        <color theme="1"/>
        <rFont val="Calibri Light"/>
        <family val="2"/>
      </rPr>
      <t xml:space="preserve">WALL PUTTY APPLICATION
</t>
    </r>
    <r>
      <rPr>
        <sz val="10"/>
        <color theme="1"/>
        <rFont val="Calibri Light"/>
        <family val="2"/>
      </rPr>
      <t>Applying wall putty of 2 mm thickness over plastered surfaces to achieve a smooth and even finish, including surface preparation, complete in all respects.</t>
    </r>
  </si>
  <si>
    <r>
      <rPr>
        <b/>
        <sz val="10"/>
        <color theme="1"/>
        <rFont val="Calibri Light"/>
        <family val="2"/>
      </rPr>
      <t xml:space="preserve">DOOR FIXING WITH CHOWKAT
</t>
    </r>
    <r>
      <rPr>
        <sz val="10"/>
        <color theme="1"/>
        <rFont val="Calibri Light"/>
        <family val="2"/>
      </rPr>
      <t>Fixing doors, including chowkats in position, ensuring proper alignment, anchorage, and operation, complete in all respects in accordance with specifications and the Engineer’s instructions.</t>
    </r>
  </si>
  <si>
    <r>
      <rPr>
        <b/>
        <sz val="10"/>
        <color theme="1"/>
        <rFont val="Calibri Light"/>
        <family val="2"/>
      </rPr>
      <t xml:space="preserve">WINDOW FIXING WITH CHOWKAT
</t>
    </r>
    <r>
      <rPr>
        <sz val="10"/>
        <color theme="1"/>
        <rFont val="Calibri Light"/>
        <family val="2"/>
      </rPr>
      <t>Fixing windows, including chowkats in position, including proper alignment, anchorage, and smooth operation, complete in all respects.</t>
    </r>
  </si>
  <si>
    <r>
      <rPr>
        <b/>
        <sz val="10"/>
        <color theme="1"/>
        <rFont val="Calibri Light"/>
        <family val="2"/>
      </rPr>
      <t>MS SHEET BOX TYPE CHOWKAT FOR DOOR &amp; WINDOWS</t>
    </r>
    <r>
      <rPr>
        <sz val="10"/>
        <color theme="1"/>
        <rFont val="Calibri Light"/>
        <family val="2"/>
      </rPr>
      <t xml:space="preserve">
Fabricating and fixing MS sheet box-type chowkats </t>
    </r>
    <r>
      <rPr>
        <b/>
        <sz val="10"/>
        <color theme="1"/>
        <rFont val="Calibri Light"/>
        <family val="2"/>
      </rPr>
      <t>(16 gauge, 10" × 2")</t>
    </r>
    <r>
      <rPr>
        <sz val="10"/>
        <color theme="1"/>
        <rFont val="Calibri Light"/>
        <family val="2"/>
      </rPr>
      <t>, including holdfasts, hinges, fixing in masonry, alignment, and finishing, complete in all respects as per the drawing or site requirement</t>
    </r>
  </si>
  <si>
    <r>
      <rPr>
        <b/>
        <sz val="10"/>
        <color theme="1"/>
        <rFont val="Calibri Light"/>
        <family val="2"/>
      </rPr>
      <t xml:space="preserve">PRIMER COAT ON DOORS &amp; WINDOWS (NEW SURFACE)
</t>
    </r>
    <r>
      <rPr>
        <sz val="10"/>
        <color theme="1"/>
        <rFont val="Calibri Light"/>
        <family val="2"/>
      </rPr>
      <t>Preparing new surfaces of doors and windows and applying priming coat, including cleaning, smoothing, and surface preparation, complete in all respects.</t>
    </r>
  </si>
  <si>
    <r>
      <rPr>
        <b/>
        <sz val="10"/>
        <color theme="1"/>
        <rFont val="Calibri Light"/>
        <family val="2"/>
      </rPr>
      <t xml:space="preserve">EMULSION PAINT(INSIDE WALLS / ROOF SLAB) – FIRST COAT
</t>
    </r>
    <r>
      <rPr>
        <sz val="10"/>
        <color theme="1"/>
        <rFont val="Calibri Light"/>
        <family val="2"/>
      </rPr>
      <t>Preparing surfaces and applying the first coat of emulsion paint, including surface preparation and uniform application, complete in all respects.</t>
    </r>
  </si>
  <si>
    <r>
      <rPr>
        <b/>
        <sz val="10"/>
        <color theme="1"/>
        <rFont val="Calibri Light"/>
        <family val="2"/>
      </rPr>
      <t xml:space="preserve">EMULSION PAINT – SUBSEQUENT COATS
</t>
    </r>
    <r>
      <rPr>
        <sz val="10"/>
        <color theme="1"/>
        <rFont val="Calibri Light"/>
        <family val="2"/>
      </rPr>
      <t>Applying second and subsequent coats of emulsion paint to achieve the required finish, shade, and coverage, complete in all respects.</t>
    </r>
  </si>
  <si>
    <r>
      <rPr>
        <b/>
        <sz val="10"/>
        <color theme="1"/>
        <rFont val="Calibri Light"/>
        <family val="2"/>
      </rPr>
      <t xml:space="preserve">SNOWCEM / WEATHER SHIELD(OUT SIDE) – FIRST COAT
</t>
    </r>
    <r>
      <rPr>
        <sz val="10"/>
        <color theme="1"/>
        <rFont val="Calibri Light"/>
        <family val="2"/>
      </rPr>
      <t>Preparing external surfaces and applying the first coat of Snowcem/Weather Shield paint, including cleaning and surface preparation, complete in all respects.</t>
    </r>
  </si>
  <si>
    <r>
      <rPr>
        <b/>
        <sz val="10"/>
        <color theme="1"/>
        <rFont val="Calibri Light"/>
        <family val="2"/>
      </rPr>
      <t xml:space="preserve">SNOWCEM / WEATHER SHIELD – SUBSEQUENT COATS
</t>
    </r>
    <r>
      <rPr>
        <sz val="10"/>
        <color theme="1"/>
        <rFont val="Calibri Light"/>
        <family val="2"/>
      </rPr>
      <t>Applying second and subsequent coats of Snowcem/Weather Shield paint to external surfaces to achieve a uniform finish and durability, complete in all respects.</t>
    </r>
  </si>
  <si>
    <r>
      <rPr>
        <b/>
        <sz val="10"/>
        <color rgb="FFFF0000"/>
        <rFont val="Calibri Light"/>
        <family val="2"/>
      </rPr>
      <t xml:space="preserve">General Note:
</t>
    </r>
    <r>
      <rPr>
        <sz val="10"/>
        <color theme="1"/>
        <rFont val="Calibri Light"/>
        <family val="2"/>
      </rPr>
      <t>All iron works shall be accurately fabricated and fully welded at all joints in accordance with recognized standards such as ISO 9606 and AWS D1.1 (or equivalent ASTM standards), using approved electrodes</t>
    </r>
    <r>
      <rPr>
        <b/>
        <sz val="10"/>
        <color theme="1"/>
        <rFont val="Calibri Light"/>
        <family val="2"/>
      </rPr>
      <t>( J38-12/E6013)</t>
    </r>
    <r>
      <rPr>
        <sz val="10"/>
        <color theme="1"/>
        <rFont val="Calibri Light"/>
        <family val="2"/>
      </rPr>
      <t>. All steel surfaces shall be properly prepared, and no painting shall be carried out without prior application of red oxide primer; all welded areas shall receive two coats of primer. The Contractor shall ensure proper alignment, fixing, and performance of all items, and shall be deemed to have allowed for all associated fabrication and installation requirements, complete in accordance with specifications and Engineer’s instructions.</t>
    </r>
  </si>
  <si>
    <r>
      <rPr>
        <b/>
        <sz val="10"/>
        <color rgb="FFFF0000"/>
        <rFont val="Calibri Light"/>
        <family val="2"/>
      </rPr>
      <t xml:space="preserve">General Note:
</t>
    </r>
    <r>
      <rPr>
        <sz val="10"/>
        <color theme="1"/>
        <rFont val="Calibri Light"/>
        <family val="2"/>
      </rPr>
      <t>All dismantled materials shall be duly recorded and handed over to the School Authority through an approved Asset Transfer Form for proper documentation. The Contractor shall not reuse, dispose of, or otherwise utilize any dismantled materials without prior written approval of the Engineer, complete in all respects in accordance with the Contract and specifications..</t>
    </r>
  </si>
  <si>
    <r>
      <rPr>
        <b/>
        <sz val="10"/>
        <color theme="1"/>
        <rFont val="Calibri Light"/>
        <family val="2"/>
      </rPr>
      <t xml:space="preserve">REMOVAL OF DOORS / WINDOWS / CHOWKATS
</t>
    </r>
    <r>
      <rPr>
        <sz val="10"/>
        <color theme="1"/>
        <rFont val="Calibri Light"/>
        <family val="2"/>
      </rPr>
      <t>Dismantling and removal of existing doors, windows, and chowkats, including careful detachment, stacking of serviceable components, and making good disturbed surfaces, complete in all respects.</t>
    </r>
  </si>
  <si>
    <r>
      <rPr>
        <b/>
        <sz val="10"/>
        <color theme="1"/>
        <rFont val="Calibri Light"/>
        <family val="2"/>
      </rPr>
      <t xml:space="preserve">REMOVAL OF SANITARY FIXTURES
</t>
    </r>
    <r>
      <rPr>
        <sz val="10"/>
        <color theme="1"/>
        <rFont val="Calibri Light"/>
        <family val="2"/>
      </rPr>
      <t>Dismantling and removal of existing WC, bib cock, tee cock, flush tank, water tank, and associated fittings, including disconnection and handover the removed material to the  complete in all respects.</t>
    </r>
  </si>
  <si>
    <r>
      <rPr>
        <b/>
        <sz val="10"/>
        <color theme="1"/>
        <rFont val="Calibri Light"/>
        <family val="2"/>
      </rPr>
      <t xml:space="preserve">CONTROLLED PLASTER REMOVAL (HILTI METHOD)
</t>
    </r>
    <r>
      <rPr>
        <sz val="10"/>
        <color theme="1"/>
        <rFont val="Calibri Light"/>
        <family val="2"/>
      </rPr>
      <t>Dismantling and removal of plaster from both sides up to 20 ft height using controlled mechanical means (Hilti or equivalent), ensuring no damage to underlying masonry, complete in all respects.</t>
    </r>
  </si>
  <si>
    <r>
      <rPr>
        <b/>
        <sz val="10"/>
        <color theme="1"/>
        <rFont val="Calibri Light"/>
        <family val="2"/>
      </rPr>
      <t xml:space="preserve">GRINDING OF POINTING / SURFACE PREPARATION
</t>
    </r>
    <r>
      <rPr>
        <sz val="10"/>
        <color theme="1"/>
        <rFont val="Calibri Light"/>
        <family val="2"/>
      </rPr>
      <t>Grinding of cement pointing joints using mechanical tools to remove paint, coatings, and contaminants, to prepare surface for new plaster application, complete in all respects.</t>
    </r>
  </si>
  <si>
    <r>
      <rPr>
        <b/>
        <sz val="10"/>
        <color theme="1"/>
        <rFont val="Calibri Light"/>
        <family val="2"/>
      </rPr>
      <t xml:space="preserve">REMOVAL OF MUD/CLAY ROOF TOP LAYER ( 6"-9") USED FOR INSULATION
</t>
    </r>
    <r>
      <rPr>
        <sz val="10"/>
        <color theme="1"/>
        <rFont val="Calibri Light"/>
        <family val="2"/>
      </rPr>
      <t>Dismantling and removal of existing mud/clay roofing layer, including scraping, cleaning, handling, and ensuring protection of underlying structure, complete in all respects.</t>
    </r>
  </si>
  <si>
    <r>
      <rPr>
        <b/>
        <sz val="10"/>
        <color theme="1"/>
        <rFont val="Calibri Light"/>
        <family val="2"/>
      </rPr>
      <t xml:space="preserve">TESTING OF MATERIAL
</t>
    </r>
    <r>
      <rPr>
        <sz val="10"/>
        <color theme="1"/>
        <rFont val="Calibri Light"/>
        <family val="2"/>
      </rPr>
      <t>Sampling, casting, curing, and testing of concrete or any other materials included in this BOQ or scope of work shall be carried out. This includes preparation of specimens for 28-day compressive strength testing, along with complete reporting and verification of compliance in all respects.</t>
    </r>
  </si>
  <si>
    <r>
      <rPr>
        <b/>
        <sz val="10"/>
        <color rgb="FFFF0000"/>
        <rFont val="Calibri Light"/>
        <family val="2"/>
      </rPr>
      <t xml:space="preserve">General Note:
</t>
    </r>
    <r>
      <rPr>
        <sz val="10"/>
        <color theme="1"/>
        <rFont val="Calibri Light"/>
        <family val="2"/>
      </rPr>
      <t>The Contractor shall be deemed to have fully assessed all roof conditions, access limitations, working at height, slopes, drainage requirements, and material handling constraints, and to have allowed for all associated and foreseeable unforeseen conditions within the quoted rates. All roofing works shall be executed with proper surface preparation, alignment, safety measures, and workmanship to ensure watertightness and durability, complete in accordance with the Contract, specifications, and Engineer’s instructions, with no additional claims admissible on account of such conditions.</t>
    </r>
  </si>
  <si>
    <r>
      <rPr>
        <b/>
        <sz val="10"/>
        <color theme="1"/>
        <rFont val="Calibri Light"/>
        <family val="2"/>
      </rPr>
      <t xml:space="preserve">FLOATING COAT WITH SBR
</t>
    </r>
    <r>
      <rPr>
        <sz val="10"/>
        <color theme="1"/>
        <rFont val="Calibri Light"/>
        <family val="2"/>
      </rPr>
      <t>Applying a floating coat of cement 1/32" thick, including Sika Latex prior to the application of Cement sand plastering on the old surface/wall/ slab</t>
    </r>
  </si>
  <si>
    <r>
      <rPr>
        <b/>
        <sz val="10"/>
        <color theme="1"/>
        <rFont val="Calibri Light"/>
        <family val="2"/>
      </rPr>
      <t xml:space="preserve">FERROCEMENT OVERLAY (2 LAYERS)
</t>
    </r>
    <r>
      <rPr>
        <sz val="10"/>
        <color theme="1"/>
        <rFont val="Calibri Light"/>
        <family val="2"/>
      </rPr>
      <t xml:space="preserve">Providing and applying ferrocement plaster comprising cement-sand mortar in the ratio of </t>
    </r>
    <r>
      <rPr>
        <b/>
        <sz val="10"/>
        <color theme="1"/>
        <rFont val="Calibri Light"/>
        <family val="2"/>
      </rPr>
      <t xml:space="preserve">(1:3) </t>
    </r>
    <r>
      <rPr>
        <sz val="10"/>
        <color theme="1"/>
        <rFont val="Calibri Light"/>
        <family val="2"/>
      </rPr>
      <t>executed in two layers of 20 mm (¾") thickness each, on new and/or existing surfaces up to a height of 20 ft. 
The first layer of plaster shall be applied to fully embed the galvanized mesh, fill the gap between the mesh and substrate, and accommodate surface irregularities. After an interval of approximately 24 hours, the second layer shall be applied to achieve a smooth, dense, and uniform finish true to line, level, and plumb.
Prior to application, the substrate shall be thoroughly cleaned, roughened where required, and pre-wetted to achieve a saturated surface dry (SSD) condition. A neat cement slurry (cement, water, and Sika latex) In item No Above shall be applied as a bonding coat immediately before placement of the mortar. The mortar shall be well mixed and applied over the prepared and chipped surface, ensuring full encapsulation of the mesh.
Curing shall be carried out continuously for a minimum period of three (3) days after completion of plastering to ensure proper strength development and durability.</t>
    </r>
  </si>
  <si>
    <r>
      <rPr>
        <b/>
        <sz val="10"/>
        <color theme="1"/>
        <rFont val="Calibri Light"/>
        <family val="2"/>
      </rPr>
      <t xml:space="preserve">GI WIRE MESH FIXING (FERROCEMENT)
</t>
    </r>
    <r>
      <rPr>
        <sz val="10"/>
        <color theme="1"/>
        <rFont val="Calibri Light"/>
        <family val="2"/>
      </rPr>
      <t>Providing, supplying, cutting, and fixing hot-dipped galvanized welded wire mesh of ¾" × ¾" or 1" × 1" square grid, made of 0.065" diameter wires, having minimum tensile strength as specified, supplied in rolls of approximately 50 ft length and 5 to 6 ft width to minimize wastage. The mesh shall be properly cut to the required sizes and fixed on masonry wall surfaces with adequate overlap (minimum 3") at joints to ensure continuity.
The work shall include drilling holes in header brick masonry (avoiding mortar joints), inserting compatible plastic expansion plugs, and fixing the mesh using a minimum 1.5" long No.10 screws with MS Steel Spacer between mesh and brick wall and MS steel washers (1 to 1.5 /16" thick and 1" to 1.5" diameter conforming to ASTM A36) at spacing not exceeding 12" c/c in staggered pattern. Spacers/washers shall be used to maintain a gap between the mesh and wall surface to ensure proper embedment during plastering.
All fixing shall be done tightly to avoid wrinkles or looseness in the mesh, including additional fasteners where required. The mesh shall be properly aligned, tensioned, and secured prior to application of plaster, complete in all respects as per technical specifications and Engineer’s instructions.</t>
    </r>
  </si>
  <si>
    <r>
      <rPr>
        <b/>
        <sz val="10"/>
        <color theme="1"/>
        <rFont val="Calibri Light"/>
        <family val="2"/>
      </rPr>
      <t xml:space="preserve">CHEMICAL ANCHORING (SPIT EPOXY)
</t>
    </r>
    <r>
      <rPr>
        <sz val="10"/>
        <color theme="1"/>
        <rFont val="Calibri Light"/>
        <family val="2"/>
      </rPr>
      <t>Drilling,  cleaning, and fixing reinforcement bars/anchor bolts using an approved chemical anchoring system (Spit Epoxy or equivalent) in concrete or masonry, including drilling of holes of required diameter and depth, thorough cleaning by air blowing and brushing, injection of epoxy resin, and insertion of steel bars/threaded rods to the specified embedment depth.
The work shall include proper alignment, curing time as per the manufacturer’s recommendations, and testing where required to ensure full bond strength. All materials, tools, equipment, and workmanship shall be included, complete in all respects as per specifications and the Engineer’s instructions.</t>
    </r>
  </si>
  <si>
    <r>
      <rPr>
        <b/>
        <sz val="10"/>
        <color theme="1"/>
        <rFont val="Calibri Light"/>
        <family val="2"/>
      </rPr>
      <t xml:space="preserve">REINFORCEMENT STEEL (GRADE 60) FOR MAKING ANY TYPE OF CONNECTOR /ANCHORED BARS
</t>
    </r>
    <r>
      <rPr>
        <sz val="10"/>
        <color theme="1"/>
        <rFont val="Calibri Light"/>
        <family val="2"/>
      </rPr>
      <t xml:space="preserve">dia pin bars having 3 inch length hook with 90 degree bent on both sides of walls fixed /gripped with metal plate REINFORCEMENT (Grade-60): of mild steel reinforcement of Grade 60 of all sizes for cement concrete, including cutting, bending, laying in position according to structural drawings, making joints and fastenings, including cost of binding wire and labor charges for binding of steel reinforcement. Supply &amp; fabricate M.S. reinforcement for cement concrete (Hot rolled deformed bars Grade 60) </t>
    </r>
  </si>
  <si>
    <r>
      <rPr>
        <b/>
        <sz val="10"/>
        <color theme="1"/>
        <rFont val="Calibri Light"/>
        <family val="2"/>
      </rPr>
      <t xml:space="preserve">EXTRA LABOUR FOR CONCRETE WORK (MANUAL HANDLING WITH SCAFFOLDING)
</t>
    </r>
    <r>
      <rPr>
        <sz val="10"/>
        <color theme="1"/>
        <rFont val="Calibri Light"/>
        <family val="2"/>
      </rPr>
      <t>Providing additional labor for placement and handling of concrete (plain or reinforced) in locations requiring manual conveyance using MS tagari and/or scaffolding, including lifting, hoisting, and placing under restricted access or difficult site conditions, complete in all respects in accordance with specifications and Engineer’s instructions.</t>
    </r>
  </si>
  <si>
    <r>
      <rPr>
        <b/>
        <sz val="10"/>
        <color rgb="FFFF0000"/>
        <rFont val="Calibri Light"/>
        <family val="2"/>
      </rPr>
      <t xml:space="preserve">General Note:
</t>
    </r>
    <r>
      <rPr>
        <sz val="10"/>
        <color theme="1"/>
        <rFont val="Calibri Light"/>
        <family val="2"/>
      </rPr>
      <t>The Contractor shall ensure the use of approved quality materials and proper execution techniques, including soaking, bonding, alignment, and curing. The Contractor shall be deemed to have assessed site constraints, including working at height and restricted access, and shall include all such considerations in the quoted rates. Quantities shall be verified prior to execution, and variations shall be reported for approval. Rates shall be supported by detailed rate analysis and shall remain binding. All works shall comply with specifications and the Engineer’s instructions.. 
Additional labor shall be deployed where required for height or restricted access, and all works shall be completed in accordance with specifications and the Engineer’s instructions.</t>
    </r>
  </si>
  <si>
    <r>
      <rPr>
        <b/>
        <sz val="10"/>
        <color theme="1"/>
        <rFont val="Calibri Light"/>
        <family val="2"/>
      </rPr>
      <t xml:space="preserve">EXTRA FOR BRICK MASONRY AT HEIGHT / RESTRICTED ACCESS AREAS
</t>
    </r>
    <r>
      <rPr>
        <sz val="10"/>
        <color theme="1"/>
        <rFont val="Calibri Light"/>
        <family val="2"/>
      </rPr>
      <t>Executing brick masonry work at first floor level or in areas where on-site stacking of bricks is not feasible, requiring additional labor for lifting, handling, and direct conveying/throwing of bricks from natural surface level (NSL) to working level/roof during execution, including scaffolding and all associated operations, complete in all respects in accordance with specifications and Engineer’s instructions.</t>
    </r>
  </si>
  <si>
    <r>
      <rPr>
        <b/>
        <sz val="10"/>
        <color theme="1"/>
        <rFont val="Calibri Light"/>
        <family val="2"/>
      </rPr>
      <t xml:space="preserve">STEEL GLAZED WINDOW WITH GLASS
</t>
    </r>
    <r>
      <rPr>
        <sz val="10"/>
        <color theme="1"/>
        <rFont val="Calibri Light"/>
        <family val="2"/>
      </rPr>
      <t>Fabricating, and fixing openable steel glazed window panels manufactured from L-section pipe (1½" × 1" × 18 gauge) and T-section pipe (2" × 1" × 18 gauge), including all necessary ironmongery (handles, locks, hinges, etc.), and providing, supplying, cutting, and fixing 5 mm thick plain glass, secured with approved aluminum glazing strips and sealed with silicone sealant to ensure proper fixing, airtightness, and watertightness, including all fittings, accessories, welding, cutting, handling, installation, and finishing, complete in all respects as per specifications and Engineer’s instructions.</t>
    </r>
  </si>
  <si>
    <r>
      <rPr>
        <b/>
        <sz val="10"/>
        <color theme="1"/>
        <rFont val="Calibri Light"/>
        <family val="2"/>
      </rPr>
      <t>PCC PROTECTIVE LAYER WITH ADMIXTURE FOR ROOF INSULATION</t>
    </r>
    <r>
      <rPr>
        <sz val="10"/>
        <color theme="1"/>
        <rFont val="Calibri Light"/>
        <family val="2"/>
      </rPr>
      <t xml:space="preserve">
Providing and laying 2-inch (50 mm) thick PCC </t>
    </r>
    <r>
      <rPr>
        <b/>
        <sz val="10"/>
        <color theme="1"/>
        <rFont val="Calibri Light"/>
        <family val="2"/>
      </rPr>
      <t xml:space="preserve">(1:1/2:3) </t>
    </r>
    <r>
      <rPr>
        <sz val="10"/>
        <color theme="1"/>
        <rFont val="Calibri Light"/>
        <family val="2"/>
      </rPr>
      <t>using 1.5-inch thick marble Pati for paneling (maximum panel size 6 ft × 4 ft), incorporating Sika® Fabric-50 and Sika Latex® SBR in proportion as per manufacturer’s recommendations, including finishing, curing, and all incidental works, complete as per specifications and Engineer’s instructions.</t>
    </r>
  </si>
  <si>
    <r>
      <rPr>
        <b/>
        <sz val="10"/>
        <color theme="1"/>
        <rFont val="Calibri Light"/>
        <family val="2"/>
      </rPr>
      <t xml:space="preserve">CONCRETE GOLA AT PARAPET FOR  ROOF INSULATION
</t>
    </r>
    <r>
      <rPr>
        <sz val="10"/>
        <color theme="1"/>
        <rFont val="Calibri Light"/>
        <family val="2"/>
      </rPr>
      <t xml:space="preserve">Providing and forming 6" × 6" concrete Gola (fillet) at the junction of roof slab and parapet wall after completion of the PCC </t>
    </r>
    <r>
      <rPr>
        <b/>
        <sz val="10"/>
        <color theme="1"/>
        <rFont val="Calibri Light"/>
        <family val="2"/>
      </rPr>
      <t xml:space="preserve">1:2:4 </t>
    </r>
    <r>
      <rPr>
        <sz val="10"/>
        <color theme="1"/>
        <rFont val="Calibri Light"/>
        <family val="2"/>
      </rPr>
      <t>protective layer, using cement concrete/mortar of approved mix, including surface preparation, proper shaping, compaction, and finishing to achieve a smooth, watertight profile to prevent water ingress during rainfall, complete as per specifications and the Engineer’s instructions.</t>
    </r>
  </si>
  <si>
    <r>
      <rPr>
        <b/>
        <sz val="10"/>
        <color theme="1"/>
        <rFont val="Calibri Light"/>
        <family val="2"/>
      </rPr>
      <t xml:space="preserve">PORCELAIN TILES
</t>
    </r>
    <r>
      <rPr>
        <sz val="10"/>
        <color theme="1"/>
        <rFont val="Calibri Light"/>
        <family val="2"/>
      </rPr>
      <t>Providing and fixing white-color porcelain tiles (Shabbir Tiles, Master Tiles, or Oreal Tiles or equivalent approved) of sizes not less than 12" × 12" for floors and 10" × 12" for walls, laid with minimum 1 mm joint spacing using spacers, fixed with cementitious tile adhesive. Joints shall be finished with ready-made, matching tile grout/filler, including complete installation for bathroom tiling, all in accordance with specifications and to the satisfaction of the Engineer</t>
    </r>
  </si>
  <si>
    <t>CH-4:
S.no 04-19-a</t>
  </si>
  <si>
    <t>CH-4:
S.no 04-19-c</t>
  </si>
  <si>
    <t>CH-4:
S.no 04-45-b</t>
  </si>
  <si>
    <t>CH-4:
S.no 04-49</t>
  </si>
  <si>
    <t>CH-4:
S.no 04-50</t>
  </si>
  <si>
    <t>CH-4:
S.no S.no 04-51-b</t>
  </si>
  <si>
    <t>CH-01:
S.no 01-08-d</t>
  </si>
  <si>
    <t>CH-03:
S.no 03-09-d</t>
  </si>
  <si>
    <t>CH-03:
S.no 03-16-b</t>
  </si>
  <si>
    <t>CH-06:
S.no 06-05-f</t>
  </si>
  <si>
    <t>CH-06:
S.no 06-05-i</t>
  </si>
  <si>
    <t>CH-06:
S.no 06-07-a-02</t>
  </si>
  <si>
    <t>CH-06:
S.no 06-07-b-02</t>
  </si>
  <si>
    <t>CH-06:
S.no 06-08-b</t>
  </si>
  <si>
    <r>
      <t xml:space="preserve">CH-06:
</t>
    </r>
    <r>
      <rPr>
        <u/>
        <sz val="10"/>
        <color rgb="FF1155CC"/>
        <rFont val="Calibri Light"/>
        <family val="2"/>
      </rPr>
      <t>S.no</t>
    </r>
    <r>
      <rPr>
        <sz val="10"/>
        <color theme="1"/>
        <rFont val="Calibri Light"/>
        <family val="2"/>
      </rPr>
      <t xml:space="preserve"> 06-16-a</t>
    </r>
  </si>
  <si>
    <t>CH-06:
S.no 06-47-d</t>
  </si>
  <si>
    <t>CH-07:
S.no 07-05-a-02</t>
  </si>
  <si>
    <t>CH-07:
S.no 07-06-a</t>
  </si>
  <si>
    <t>CH-09:
S.no 09-13</t>
  </si>
  <si>
    <t>CH-09:
S.no 09-16</t>
  </si>
  <si>
    <t>CH-09:
S.no 09-17</t>
  </si>
  <si>
    <t>CH-10:
S.no 10-26-c-ii</t>
  </si>
  <si>
    <t>CH-10:
S.no 10-45-c-ii</t>
  </si>
  <si>
    <t>CH-10:
S.no 10-64</t>
  </si>
  <si>
    <t>CH-11:
S.no 11-20-a</t>
  </si>
  <si>
    <t>CH-11:
S.no 11-20-b</t>
  </si>
  <si>
    <t>CH-12:
S.no 12-48-a</t>
  </si>
  <si>
    <t>CH-12:
S.no 12-48-b</t>
  </si>
  <si>
    <t>CH-12:
S.no 12-70-a</t>
  </si>
  <si>
    <t>CH-13:
S.no 13-03-c-01</t>
  </si>
  <si>
    <t>CH-13:
S.no 13-22-a</t>
  </si>
  <si>
    <t>CH-13:
S.no 13-22-b</t>
  </si>
  <si>
    <t>CH-13:
S.no 13-25-a</t>
  </si>
  <si>
    <t>CH-13:
S.no 13-25-b</t>
  </si>
  <si>
    <t>CH-25:
S.no 25-40</t>
  </si>
  <si>
    <t>CH-25:
S.no 25-38</t>
  </si>
  <si>
    <t>DISM
N.S.I -01</t>
  </si>
  <si>
    <t>Electrical Work</t>
  </si>
  <si>
    <r>
      <rPr>
        <b/>
        <i/>
        <sz val="11"/>
        <color rgb="FFFF0000"/>
        <rFont val="Calibri Light"/>
        <family val="2"/>
      </rPr>
      <t xml:space="preserve">General Note:
</t>
    </r>
    <r>
      <rPr>
        <i/>
        <sz val="11"/>
        <color theme="1"/>
        <rFont val="Calibri Light"/>
        <family val="2"/>
      </rPr>
      <t>The Bidder shall be deemed to have thoroughly examined and satisfied itself as to all scheduled items, descriptions, drawings, specifications, and site conditions prior to submission of its rates. The rates quoted shall be construed to include the full cost of supply, installation, commissioning, labor, tools, plant, transportation, wastage, and all fittings and accessories necessary for the proper and complete execution of the Works. All materials shall be of approved make and quality, conforming to applicable IEC/ISO standards, and the Works shall be executed in accordance with established and accepted engineering practices to the satisfaction of the Engineer. The Bidder shall submit, and be bound by, a detailed rate analysis for each item, including but not limited to material costs, labor, overheads, taxes, and profit, which shall form the basis for evaluation and for the determination of any disputes arising under or in connection with the Contract. The Contractor shall, prior to commencement of works at each site, verify all quantities, and the final quantities shall be measured and certified upon completion. In the event of any discrepancy between estimated and actual quantities, the Contractor shall notify the Engineer in writing and obtain instructions prior to execution. Payment shall be made strictly on the basis of actual quantities executed and duly verified. In the event that the Contractor quotes a rate as zero, or quotes any rate with the intention of subsequently alleging error, omission, or inconsistency with the submitted rate analysis, such rate shall be deemed to be zero, and the Contractor shall remain bound by the determination of the Evaluation Committee; any claim, justification, or representation to the contrary shall be null, void, and of no contractual effect. The Contractor shall comply with all lawful instructions issued by the Engineer, whose determinations regarding quality, measurement, and certification shall be final and binding in accordance with the Conditions of Contract</t>
    </r>
  </si>
  <si>
    <r>
      <rPr>
        <b/>
        <sz val="11"/>
        <color theme="1"/>
        <rFont val="Calibri Light"/>
        <family val="2"/>
      </rPr>
      <t xml:space="preserve">Light Point Wiring (3/0.029 Cable)
</t>
    </r>
    <r>
      <rPr>
        <sz val="11"/>
        <color theme="1"/>
        <rFont val="Calibri Light"/>
        <family val="2"/>
      </rPr>
      <t>Providing, supplying, and installation of single-core PVC insulated and sheathed copper conductor cable (3/0.029”), 250/440V grade, from switchboard to lighting points, laid in conduit with separate wiring for each point (no looping), conforming to IEC 60227.</t>
    </r>
  </si>
  <si>
    <r>
      <rPr>
        <b/>
        <sz val="11"/>
        <color theme="1"/>
        <rFont val="Calibri Light"/>
        <family val="2"/>
      </rPr>
      <t xml:space="preserve">Fan Wiring (7/0.029 Cable)
</t>
    </r>
    <r>
      <rPr>
        <sz val="11"/>
        <color theme="1"/>
        <rFont val="Calibri Light"/>
        <family val="2"/>
      </rPr>
      <t>Providing, supplying, and installation of single-core PVC insulated and sheathed copper conductor cable (7/0.029”), for ceiling fan circuits, complete as per IEC 60227.</t>
    </r>
  </si>
  <si>
    <r>
      <rPr>
        <b/>
        <sz val="11"/>
        <color theme="1"/>
        <rFont val="Calibri Light"/>
        <family val="2"/>
      </rPr>
      <t xml:space="preserve">Sub-Main Wiring (7/0.036 Cable)
</t>
    </r>
    <r>
      <rPr>
        <sz val="11"/>
        <color theme="1"/>
        <rFont val="Calibri Light"/>
        <family val="2"/>
      </rPr>
      <t>Providing, supplying, and installation of single-core PVC insulated and sheathed copper conductor cable (7/0.036”), from distribution board to switchboards/power outlets, conforming to IEC 60227/60502.</t>
    </r>
  </si>
  <si>
    <r>
      <rPr>
        <b/>
        <sz val="11"/>
        <color theme="1"/>
        <rFont val="Calibri Light"/>
        <family val="2"/>
      </rPr>
      <t xml:space="preserve">Dimmer Switch (Speed  Control)
</t>
    </r>
    <r>
      <rPr>
        <sz val="11"/>
        <color theme="1"/>
        <rFont val="Calibri Light"/>
        <family val="2"/>
      </rPr>
      <t>Supply and fixing the dimmer switch complete</t>
    </r>
  </si>
  <si>
    <r>
      <rPr>
        <b/>
        <sz val="11"/>
        <color theme="1"/>
        <rFont val="Calibri Light"/>
        <family val="2"/>
      </rPr>
      <t>8 to 10 Gang Switches One Way (No 2Pin socket shall be provided within the  8 to 10 Gange )</t>
    </r>
    <r>
      <rPr>
        <sz val="11"/>
        <color theme="1"/>
        <rFont val="Calibri Light"/>
        <family val="2"/>
      </rPr>
      <t xml:space="preserve">
Providing and installation of modular switches and socket outlets (5A, 10A, 15A), 250V rated, conforming to IEC 60669.</t>
    </r>
  </si>
  <si>
    <r>
      <rPr>
        <b/>
        <sz val="11"/>
        <color theme="1"/>
        <rFont val="Calibri Light"/>
        <family val="2"/>
      </rPr>
      <t xml:space="preserve">Voltmeter (Panel Type)
</t>
    </r>
    <r>
      <rPr>
        <sz val="11"/>
        <color theme="1"/>
        <rFont val="Calibri Light"/>
        <family val="2"/>
      </rPr>
      <t>Providing and installing a heavy-duty panel mounted voltmeter with a selector switch, conforming to IEC 60051.</t>
    </r>
  </si>
  <si>
    <r>
      <rPr>
        <b/>
        <i/>
        <sz val="11"/>
        <color rgb="FFFF0000"/>
        <rFont val="Calibri Light"/>
        <family val="2"/>
      </rPr>
      <t xml:space="preserve">General Note:
</t>
    </r>
    <r>
      <rPr>
        <i/>
        <sz val="11"/>
        <color theme="1"/>
        <rFont val="Calibri Light"/>
        <family val="2"/>
      </rPr>
      <t>The Bidder shall be deemed to have fully reviewed and understood all non-scheduled items, including their descriptions, specifications, and performance requirements, and shall include in the quoted rates the complete cost of supply, installation, commissioning, and integration with existing systems, together with all fittings and accessories necessary for proper operation. All materials and equipment shall be of approved make, supported by relevant technical documentation, and conforming to applicable IEC/ISO standards. The Bidder shall provide detailed rate analysis for each item, including material costs, labor, overheads, taxes, and profit, which shall be binding and shall constitute the basis for the evaluation of the bid and for the resolution of any disputes arising under the Contract. The Contractor shall verify all quantities prior to commencement of works at each site, and final quantities shall be measured and certified upon completion. Any variation in quantities shall be reported to the Engineer in writing, and no such variation shall be executed without prior instruction. Payment shall be made upon satisfactory completion and certification by the Engineer. In the event that any rate is quoted as zero, or is subsequently claimed to have been quoted in error or inconsistent with the submitted rate analysis, such rate shall be deemed to be zero, and the Contractor shall be bound by the decision of the Evaluation Committee; any subsequent claim or justification shall be treated as null and void and shall have no contractual standing. The Contractor shall comply with all instructions issued by the Engineer, whose decisions regarding quality, performance, and certification shall be final and binding in accordance with the Conditions of Contract</t>
    </r>
  </si>
  <si>
    <r>
      <rPr>
        <b/>
        <sz val="11"/>
        <color theme="1"/>
        <rFont val="Calibri Light"/>
        <family val="2"/>
      </rPr>
      <t>ELEC</t>
    </r>
    <r>
      <rPr>
        <sz val="11"/>
        <color theme="1"/>
        <rFont val="Calibri Light"/>
        <family val="2"/>
      </rPr>
      <t xml:space="preserve">
N.S.I -01</t>
    </r>
  </si>
  <si>
    <r>
      <rPr>
        <b/>
        <sz val="11"/>
        <color theme="1"/>
        <rFont val="Calibri Light"/>
        <family val="2"/>
      </rPr>
      <t xml:space="preserve">PVC Back Box (3”×3”)
</t>
    </r>
    <r>
      <rPr>
        <sz val="11"/>
        <color theme="1"/>
        <rFont val="Calibri Light"/>
        <family val="2"/>
      </rPr>
      <t>Providing and fixing flame-retardant PVC back box (3”×3”, 4” deep), conforming to IEC standards.</t>
    </r>
  </si>
  <si>
    <r>
      <rPr>
        <b/>
        <sz val="11"/>
        <color theme="1"/>
        <rFont val="Calibri Light"/>
        <family val="2"/>
      </rPr>
      <t xml:space="preserve">MCB (10A)
</t>
    </r>
    <r>
      <rPr>
        <sz val="11"/>
        <color theme="1"/>
        <rFont val="Calibri Light"/>
        <family val="2"/>
      </rPr>
      <t>Providing and installing a 10A miniature circuit breaker (MCB), 6kA breaking capacity, conforming to IEC 60898.</t>
    </r>
  </si>
  <si>
    <r>
      <rPr>
        <b/>
        <sz val="11"/>
        <color theme="1"/>
        <rFont val="Calibri Light"/>
        <family val="2"/>
      </rPr>
      <t xml:space="preserve">MCB (15A)
</t>
    </r>
    <r>
      <rPr>
        <sz val="11"/>
        <color theme="1"/>
        <rFont val="Calibri Light"/>
        <family val="2"/>
      </rPr>
      <t>Providing and installation of 15A MCB, conforming to IEC 60898.</t>
    </r>
  </si>
  <si>
    <r>
      <rPr>
        <b/>
        <sz val="11"/>
        <color theme="1"/>
        <rFont val="Calibri Light"/>
        <family val="2"/>
      </rPr>
      <t xml:space="preserve">MCCB (63A, TP)
</t>
    </r>
    <r>
      <rPr>
        <sz val="11"/>
        <color theme="1"/>
        <rFont val="Calibri Light"/>
        <family val="2"/>
      </rPr>
      <t>Providing and installation of 3-pole MCCB, 63A, 10kA breaking capacity, conforming to IEC 60947.</t>
    </r>
  </si>
  <si>
    <r>
      <rPr>
        <b/>
        <sz val="11"/>
        <color theme="1"/>
        <rFont val="Calibri Light"/>
        <family val="2"/>
      </rPr>
      <t xml:space="preserve">Indicator Lights
</t>
    </r>
    <r>
      <rPr>
        <sz val="11"/>
        <color theme="1"/>
        <rFont val="Calibri Light"/>
        <family val="2"/>
      </rPr>
      <t>Providing and installation of LED indicator lamps for panel indication, 220V rated.</t>
    </r>
  </si>
  <si>
    <r>
      <rPr>
        <b/>
        <sz val="11"/>
        <color theme="1"/>
        <rFont val="Calibri Light"/>
        <family val="2"/>
      </rPr>
      <t xml:space="preserve">Power Plug (15/30A)
</t>
    </r>
    <r>
      <rPr>
        <sz val="11"/>
        <color theme="1"/>
        <rFont val="Calibri Light"/>
        <family val="2"/>
      </rPr>
      <t>Providing and installation of heavy-duty power plug/socket (15/30A), 250V rated.</t>
    </r>
  </si>
  <si>
    <r>
      <rPr>
        <b/>
        <sz val="11"/>
        <color theme="1"/>
        <rFont val="Calibri Light"/>
        <family val="2"/>
      </rPr>
      <t xml:space="preserve">Light Plug (15A)
</t>
    </r>
    <r>
      <rPr>
        <sz val="11"/>
        <color theme="1"/>
        <rFont val="Calibri Light"/>
        <family val="2"/>
      </rPr>
      <t>Providing and installation of 15A light plug, complete with connections.</t>
    </r>
  </si>
  <si>
    <r>
      <rPr>
        <b/>
        <sz val="11"/>
        <color theme="1"/>
        <rFont val="Calibri Light"/>
        <family val="2"/>
      </rPr>
      <t xml:space="preserve">LED Tube Light (40W)
</t>
    </r>
    <r>
      <rPr>
        <sz val="11"/>
        <color theme="1"/>
        <rFont val="Calibri Light"/>
        <family val="2"/>
      </rPr>
      <t>Providing, supplying, and installing 40W LED Tube Light (As per the approved Material List), complete with all accessories, fixtures, wiring, and connections, conforming to relevant IEC standards. The LED tube light shall have a maximum power consumption of 40W with a minimum 60% energy saving compared to conventional 80W fluorescent tubes, delivering consistent, high-lumen, flicker-free illumination. The fitting shall have a minimum lifespan of 50,000 hours, constructed with a durable shatterproof polycarbonate body, complete in all respects as per approved specifications and as directed by the Engineer.</t>
    </r>
  </si>
  <si>
    <r>
      <rPr>
        <b/>
        <sz val="11"/>
        <color theme="1"/>
        <rFont val="Calibri Light"/>
        <family val="2"/>
      </rPr>
      <t>Ceiling Fan (56”)</t>
    </r>
    <r>
      <rPr>
        <sz val="11"/>
        <color theme="1"/>
        <rFont val="Calibri Light"/>
        <family val="2"/>
      </rPr>
      <t xml:space="preserve">
Providing, supplying, and installation of premium quality AC ceiling fan (Pak Fan Deluxe Model 56 or equivalent approved) of 56-inch sweep, complete with GI suspension rod, canopy, blades, and electronic regulator, including all necessary accessories and connections. The fan shall be designed for superior air delivery with a minimum speed of 315 RPM, air displacement of approximately 12,000 CFM, and service value around 170, operating on 220/230V, 50 Hz supply. The fan shall be energy efficient with low power consumption (approx. 70 watts or better), with copper winding motor and provision for stable performance under varying voltage conditions. Complete in all respects as per specifications and as directed by the Engineer.</t>
    </r>
  </si>
  <si>
    <r>
      <rPr>
        <b/>
        <sz val="11"/>
        <color theme="1"/>
        <rFont val="Calibri Light"/>
        <family val="2"/>
      </rPr>
      <t xml:space="preserve">PVC Bulb Holder
</t>
    </r>
    <r>
      <rPr>
        <sz val="11"/>
        <color theme="1"/>
        <rFont val="Calibri Light"/>
        <family val="2"/>
      </rPr>
      <t>Providing, supplying, and installation of high-quality PVC type energy saver bulb holder (batten type), suitable for LED/energy saver lamps, complete with brass contacts, heat-resistant body, and all necessary fixing accessories, wiring connections, and fittings, conforming to relevant IEC standards, complete in all respects as per specifications and as directed by the Engineer.</t>
    </r>
  </si>
  <si>
    <r>
      <rPr>
        <b/>
        <sz val="11"/>
        <color theme="1"/>
        <rFont val="Calibri Light"/>
        <family val="2"/>
      </rPr>
      <t xml:space="preserve">LED Bulb (18W)
</t>
    </r>
    <r>
      <rPr>
        <sz val="11"/>
        <color theme="1"/>
        <rFont val="Calibri Light"/>
        <family val="2"/>
      </rPr>
      <t>Providing, supplying, and installation of 18W LED bulb of approved make, suitable for 220V supply, having cool daylight color temperature of 6500K, complete with standard base holder compatibility. The bulb shall be energy-efficient, with low heat emission, instant-on operation without flickering or warm-up time, and an average lifespan of not less than 25,000 hours. The product shall be eco-friendly and suitable for continuous use, complete with all necessary fittings and connections, as per specifications and as directed by the Engineer</t>
    </r>
  </si>
  <si>
    <r>
      <rPr>
        <b/>
        <sz val="11"/>
        <color theme="1"/>
        <rFont val="Calibri Light"/>
        <family val="2"/>
      </rPr>
      <t xml:space="preserve">Wiring Connectors (2-way, 5A)
</t>
    </r>
    <r>
      <rPr>
        <sz val="11"/>
        <color theme="1"/>
        <rFont val="Calibri Light"/>
        <family val="2"/>
      </rPr>
      <t>Providing, supplying, and installation of 2-way, 5-amp electrical wiring connectors (PVC insulated type), suitable for low-voltage domestic wiring applications, complete with high-conductivity brass/copper terminals, secure screw or push-fit mechanism, and durable heat-resistant insulating body. The connectors shall be capable of safely joining two conductors, ensuring reliable electrical continuity and insulation, conforming to relevant IEC standards. Complete with all necessary accessories and connections, as per specifications and as directed by the Engineer.</t>
    </r>
  </si>
  <si>
    <r>
      <rPr>
        <b/>
        <sz val="11"/>
        <color theme="1"/>
        <rFont val="Calibri Light"/>
        <family val="2"/>
      </rPr>
      <t xml:space="preserve">Copper Thimbles &amp; Ferrules
</t>
    </r>
    <r>
      <rPr>
        <sz val="11"/>
        <color theme="1"/>
        <rFont val="Calibri Light"/>
        <family val="2"/>
      </rPr>
      <t>Providing, supplying, and installation of high-quality Copper thimbles &amp; ferrules(cable lugs), manufactured from electrolytic grade copper, suitable for termination of electrical cables, complete with proper crimping and fixing. The thimbles shall be tinned for corrosion resistance, ensuring high conductivity, durability, and secure cable connections. Suitable for specified cable sizes and conforming to relevant IEC standards. Complete in all respects as per specifications and as directed by the Engineer</t>
    </r>
  </si>
  <si>
    <t>"CH-14:
S.no 14-01-b +14-02-a"</t>
  </si>
  <si>
    <t>"CH-14:
S.no 14-05-a-02 "</t>
  </si>
  <si>
    <t>"CH-14:
S.no 14-13 "</t>
  </si>
  <si>
    <t>"CH-14:
S.no 14-15 "</t>
  </si>
  <si>
    <t>"CH-14:
S.no14-16-a "</t>
  </si>
  <si>
    <t>"CH-14:
S.no 14-17-a"</t>
  </si>
  <si>
    <t>"CH-14:
S.no 14-19-b"</t>
  </si>
  <si>
    <t>"CH-14:
S.no 14-24-a "</t>
  </si>
  <si>
    <t>"CH-14:
S.no14-32-a "</t>
  </si>
  <si>
    <t>"CH-14:
S.no14-43-b "</t>
  </si>
  <si>
    <t>"CH-14:
S.no14-47-c "</t>
  </si>
  <si>
    <t>"CH-14:
S.no14-48-f "</t>
  </si>
  <si>
    <t>"CH-14:
S.no 14-69-b-05 "</t>
  </si>
  <si>
    <t>"CH-14:
S.no 14-104-b "</t>
  </si>
  <si>
    <t>"CH-14:
S.no 14-141-b "</t>
  </si>
  <si>
    <t>"CH-14:
S.no 14-164 "</t>
  </si>
  <si>
    <t>"CH-14:
S.no 14-170 "</t>
  </si>
  <si>
    <t>PLUMB
N.S.I -01</t>
  </si>
  <si>
    <r>
      <rPr>
        <b/>
        <sz val="10"/>
        <color theme="1"/>
        <rFont val="Calibri Light"/>
        <family val="2"/>
      </rPr>
      <t xml:space="preserve">Commode Socket
</t>
    </r>
    <r>
      <rPr>
        <sz val="10"/>
        <color theme="1"/>
        <rFont val="Calibri Light"/>
        <family val="2"/>
      </rPr>
      <t>Providing, supplying, and installing the WC connector, commode socket, and flexible water connection pipe, glazed earthenware WC, European type  made of durable PVC and stainless steel braided hose, ensuring leak-proof joints and proper alignment, complete with all fittings, fixing, and testing, as per specifications and standard plumbing practices</t>
    </r>
  </si>
  <si>
    <r>
      <rPr>
        <b/>
        <i/>
        <sz val="10"/>
        <color rgb="FFFF0000"/>
        <rFont val="Calibri Light"/>
        <family val="2"/>
      </rPr>
      <t xml:space="preserve">General Note:
</t>
    </r>
    <r>
      <rPr>
        <i/>
        <sz val="10"/>
        <color theme="1"/>
        <rFont val="Calibri Light"/>
        <family val="2"/>
      </rPr>
      <t>The Bidder shall carefully examine all scheduled items, descriptions, drawings, and specifications before quoting rates. The quoted rates shall be deemed inclusive of complete supply, installation, commissioning, labor, tools, plant, transportation, wastage, and all fittings and accessories necessary for proper completion of the works. All materials shall be of approved make and quality, conforming to relevant standards, and all works shall be executed using standard and conventional construction practices to the satisfaction of the Engineer. The Bidder shall ensure that the quoted rates are supported by detailed rate analysis of each item, including material cost, labor, overheads, taxes, and profit, which shall form the basis for evaluation and resolution of any dispute arising under the Conditions of Contract. The actual quantities shall be verified at site upon completion; however, prior to initiating the scope of work at each school, the Contractor shall verify the quantities of each item. In case of any variation from the estimated quantities, the Contractor shall notify the Engineer and obtain necessary instructions before execution. Measurement and payment shall be based on actual quantities executed and verified. In case the Contractor quotes a rate equal to zero, or quotes a rate other than zero with the intention of later claiming it as a mistake or inconsistent with the submitted rate analysis, such rate shall be treated as zero, and the Contractor shall be bound by the decision of the Evaluation Committee; any justification or claim in this regard shall be considered null and void. The Contractor shall comply with all instructions of the Engineer, whose decisions regarding quality, measurements, and certification shall be binding as per Conditions of Contract</t>
    </r>
  </si>
  <si>
    <r>
      <rPr>
        <b/>
        <sz val="10"/>
        <color theme="1"/>
        <rFont val="Calibri Light"/>
        <family val="2"/>
      </rPr>
      <t xml:space="preserve">Accessible European Type WC (Disabled-Friendly)
</t>
    </r>
    <r>
      <rPr>
        <sz val="10"/>
        <color theme="1"/>
        <rFont val="Calibri Light"/>
        <family val="2"/>
      </rPr>
      <t>Providing, supplying, and installation of glazed earthenware European type water closet (WC) of approved make, complete with double seat and cover, flushing arrangement, P/S trap, and connection to soil pipe, including all necessary fittings and making good. The WC shall be installed at an appropriate height and configuration specifically suitable for use by persons with disabilities, in accordance with approved drawings and accessibility guidelines. Complete in all respects as per specifications and as directed by the Engineer.</t>
    </r>
  </si>
  <si>
    <r>
      <rPr>
        <b/>
        <sz val="10"/>
        <color theme="1"/>
        <rFont val="Calibri Light"/>
        <family val="2"/>
      </rPr>
      <t xml:space="preserve">Wash Hand Basin with Pedestal
</t>
    </r>
    <r>
      <rPr>
        <sz val="10"/>
        <color theme="1"/>
        <rFont val="Calibri Light"/>
        <family val="2"/>
      </rPr>
      <t xml:space="preserve"> Providing and fixing glazed WHB  (22"x16"), with pedestal, including brackets Set, waste Jali, Waste Pipe, and White Colour</t>
    </r>
  </si>
  <si>
    <r>
      <rPr>
        <b/>
        <sz val="10"/>
        <color theme="1"/>
        <rFont val="Calibri Light"/>
        <family val="2"/>
      </rPr>
      <t xml:space="preserve">Soap Dish (CP)
</t>
    </r>
    <r>
      <rPr>
        <sz val="10"/>
        <color theme="1"/>
        <rFont val="Calibri Light"/>
        <family val="2"/>
      </rPr>
      <t>Providing and fixing chromium plated soap dish with concealed fittings, complete in all respects.</t>
    </r>
  </si>
  <si>
    <r>
      <rPr>
        <b/>
        <sz val="10"/>
        <color theme="1"/>
        <rFont val="Calibri Light"/>
        <family val="2"/>
      </rPr>
      <t xml:space="preserve">Toilet Paper Holder (CP)
</t>
    </r>
    <r>
      <rPr>
        <sz val="10"/>
        <color theme="1"/>
        <rFont val="Calibri Light"/>
        <family val="2"/>
      </rPr>
      <t>Providing and fixing CP toilet paper holder with necessary screws, Plug and fixtures.</t>
    </r>
  </si>
  <si>
    <r>
      <rPr>
        <b/>
        <sz val="10"/>
        <color theme="1"/>
        <rFont val="Calibri Light"/>
        <family val="2"/>
      </rPr>
      <t xml:space="preserve">Towel Rail (CP)
</t>
    </r>
    <r>
      <rPr>
        <sz val="10"/>
        <color theme="1"/>
        <rFont val="Calibri Light"/>
        <family val="2"/>
      </rPr>
      <t>Providing and Fixing chromium plated (CP) towel rail complete, (24") long, and properly anchored to the wall.</t>
    </r>
  </si>
  <si>
    <r>
      <rPr>
        <b/>
        <sz val="10"/>
        <color theme="1"/>
        <rFont val="Calibri Light"/>
        <family val="2"/>
      </rPr>
      <t xml:space="preserve">Looking Glass (Mirror)
</t>
    </r>
    <r>
      <rPr>
        <sz val="10"/>
        <color theme="1"/>
        <rFont val="Calibri Light"/>
        <family val="2"/>
      </rPr>
      <t>Providing and fixing a 5mm thick mirror (600×450mm) with approved backing, screws, and edge protection, white in colour (24"x18") size</t>
    </r>
  </si>
  <si>
    <r>
      <rPr>
        <b/>
        <sz val="10"/>
        <color theme="1"/>
        <rFont val="Calibri Light"/>
        <family val="2"/>
      </rPr>
      <t xml:space="preserve">Stainless Steel Shelf
</t>
    </r>
    <r>
      <rPr>
        <sz val="10"/>
        <color theme="1"/>
        <rFont val="Calibri Light"/>
        <family val="2"/>
      </rPr>
      <t xml:space="preserve">Providing, supplying, and installation of stainless steel shelf of approved quality, complete with chromium-plated (CP) brackets and protective railing, securely fixed to wall with appropriate fasteners. The shelf shall be corrosion-resistant, durable, and suitable for sanitary use, complete in all respects as per drawings, specifications, and as directed by the Engineer. 24"x5" </t>
    </r>
  </si>
  <si>
    <r>
      <rPr>
        <b/>
        <sz val="10"/>
        <color theme="1"/>
        <rFont val="Calibri Light"/>
        <family val="2"/>
      </rPr>
      <t xml:space="preserve">Bib Cock (CP 3/4”)
</t>
    </r>
    <r>
      <rPr>
        <sz val="10"/>
        <color theme="1"/>
        <rFont val="Calibri Light"/>
        <family val="2"/>
      </rPr>
      <t>Providing and fixing CP bib cock (3/4”), heavy duty, including thread sealing, and leak proof installation ,heavy-duty of approved quality: 2 cm  3/4</t>
    </r>
  </si>
  <si>
    <r>
      <rPr>
        <b/>
        <sz val="10"/>
        <color theme="1"/>
        <rFont val="Calibri Light"/>
        <family val="2"/>
      </rPr>
      <t>P-Trap with Chamber</t>
    </r>
    <r>
      <rPr>
        <sz val="10"/>
        <color theme="1"/>
        <rFont val="Calibri Light"/>
        <family val="2"/>
      </rPr>
      <t xml:space="preserve">
Providing and fixing a P-trap with GI grating and PCC chamber, including excavation, backfilling, and connection to the drainage line.4" (100 mm)  as per the approved Material List</t>
    </r>
  </si>
  <si>
    <r>
      <rPr>
        <b/>
        <sz val="10"/>
        <color theme="1"/>
        <rFont val="Calibri Light"/>
        <family val="2"/>
      </rPr>
      <t xml:space="preserve">PVC Waste Pipe (1.5”)
</t>
    </r>
    <r>
      <rPr>
        <sz val="10"/>
        <color theme="1"/>
        <rFont val="Calibri Light"/>
        <family val="2"/>
      </rPr>
      <t>Providing and fixing PVC waste pipe, including fittings, clamps, joints, and connections to the drainage system. approved quality:  1.5" (40 mm)</t>
    </r>
  </si>
  <si>
    <r>
      <rPr>
        <b/>
        <sz val="10"/>
        <color theme="1"/>
        <rFont val="Calibri Light"/>
        <family val="2"/>
      </rPr>
      <t xml:space="preserve">CP Connection (1/2”)
</t>
    </r>
    <r>
      <rPr>
        <sz val="10"/>
        <color theme="1"/>
        <rFont val="Calibri Light"/>
        <family val="2"/>
      </rPr>
      <t>Providing and fixing 1/2" dia connection  Including check nuts etc chromium plated (CP)  connection</t>
    </r>
  </si>
  <si>
    <r>
      <rPr>
        <b/>
        <sz val="10"/>
        <color theme="1"/>
        <rFont val="Calibri Light"/>
        <family val="2"/>
      </rPr>
      <t xml:space="preserve">Brass Ball Valve (2”)
</t>
    </r>
    <r>
      <rPr>
        <sz val="10"/>
        <color theme="1"/>
        <rFont val="Calibri Light"/>
        <family val="2"/>
      </rPr>
      <t>Providing and fixing brass ball float valve (2”), including connection to tank inlet, testing, and adjustment.</t>
    </r>
  </si>
  <si>
    <r>
      <rPr>
        <b/>
        <sz val="10"/>
        <color theme="1"/>
        <rFont val="Calibri Light"/>
        <family val="2"/>
      </rPr>
      <t xml:space="preserve">Polyethylene Water Tank (1000 Gallons)
</t>
    </r>
    <r>
      <rPr>
        <sz val="10"/>
        <color theme="1"/>
        <rFont val="Calibri Light"/>
        <family val="2"/>
      </rPr>
      <t>Supplying and fixing a polyethylene water tank made from food grade FDA Certified raw material, 1000-gallon triple-layer UV stabilized polyethylene water tank, including base preparation, inlet/outlet connections, overflow, vent, and testing.</t>
    </r>
  </si>
  <si>
    <r>
      <t xml:space="preserve">"CH-14:
</t>
    </r>
    <r>
      <rPr>
        <sz val="10"/>
        <color rgb="FF000000"/>
        <rFont val="Calibri Light"/>
        <family val="2"/>
      </rPr>
      <t>S.no</t>
    </r>
    <r>
      <rPr>
        <sz val="10"/>
        <color theme="1"/>
        <rFont val="Calibri Light"/>
        <family val="2"/>
      </rPr>
      <t xml:space="preserve"> 14-78 "</t>
    </r>
  </si>
  <si>
    <r>
      <rPr>
        <b/>
        <sz val="10"/>
        <color theme="1"/>
        <rFont val="Calibri Light"/>
        <family val="2"/>
      </rPr>
      <t xml:space="preserve">Flushing Cistern
</t>
    </r>
    <r>
      <rPr>
        <sz val="10"/>
        <color theme="1"/>
        <rFont val="Calibri Light"/>
        <family val="2"/>
      </rPr>
      <t>Providing and fixing 13.6-liter (3 Gallon) plastic flushing cistern with internal fittings, flush pipe, and complete connections</t>
    </r>
  </si>
  <si>
    <r>
      <rPr>
        <b/>
        <sz val="10"/>
        <color theme="1"/>
        <rFont val="Calibri Light"/>
        <family val="2"/>
      </rPr>
      <t xml:space="preserve">Floor Trap / Jali
</t>
    </r>
    <r>
      <rPr>
        <sz val="10"/>
        <color theme="1"/>
        <rFont val="Calibri Light"/>
        <family val="2"/>
      </rPr>
      <t>Providing and fixing CP floor trap (6”×6”) with grating, including connection to waste pipe.</t>
    </r>
  </si>
  <si>
    <r>
      <t xml:space="preserve">"CH-14:
</t>
    </r>
    <r>
      <rPr>
        <sz val="10"/>
        <color rgb="FF000000"/>
        <rFont val="Calibri Light"/>
        <family val="2"/>
      </rPr>
      <t>S.no</t>
    </r>
    <r>
      <rPr>
        <sz val="10"/>
        <color theme="1"/>
        <rFont val="Calibri Light"/>
        <family val="2"/>
      </rPr>
      <t xml:space="preserve"> 14-141-a "</t>
    </r>
  </si>
  <si>
    <r>
      <rPr>
        <b/>
        <sz val="10"/>
        <color theme="1"/>
        <rFont val="Calibri Light"/>
        <family val="2"/>
      </rPr>
      <t xml:space="preserve">UPVC Pipe (3”)
</t>
    </r>
    <r>
      <rPr>
        <sz val="10"/>
        <color theme="1"/>
        <rFont val="Calibri Light"/>
        <family val="2"/>
      </rPr>
      <t xml:space="preserve">P/L approved quality UPVC pipes for water Sewerage / Drainage supply i/c fitting, cutting, jointing, jointing material, Testing against leakage </t>
    </r>
  </si>
  <si>
    <r>
      <rPr>
        <b/>
        <sz val="10"/>
        <color theme="1"/>
        <rFont val="Calibri Light"/>
        <family val="2"/>
      </rPr>
      <t xml:space="preserve">UPVC Pipe (4”)
</t>
    </r>
    <r>
      <rPr>
        <sz val="10"/>
        <color theme="1"/>
        <rFont val="Calibri Light"/>
        <family val="2"/>
      </rPr>
      <t xml:space="preserve">P/L approved quality UPVC pipes for water Sewerage / Drainage supply i/c fitting, cutting, jointing, jointing material, Testing against leakage </t>
    </r>
  </si>
  <si>
    <r>
      <rPr>
        <b/>
        <sz val="10"/>
        <color theme="1"/>
        <rFont val="Calibri Light"/>
        <family val="2"/>
      </rPr>
      <t xml:space="preserve">Multi Floor Trap
</t>
    </r>
    <r>
      <rPr>
        <sz val="10"/>
        <color theme="1"/>
        <rFont val="Calibri Light"/>
        <family val="2"/>
      </rPr>
      <t>Providing and fixing uPVC multi-floor trap (110×75mm) with strainer, including connections and making good.</t>
    </r>
  </si>
  <si>
    <r>
      <rPr>
        <b/>
        <sz val="10"/>
        <color theme="1"/>
        <rFont val="Calibri Light"/>
        <family val="2"/>
      </rPr>
      <t xml:space="preserve">Vent Pipe Cowl (3”)
</t>
    </r>
    <r>
      <rPr>
        <sz val="10"/>
        <color theme="1"/>
        <rFont val="Calibri Light"/>
        <family val="2"/>
      </rPr>
      <t>Providing and fixing vent pipe cowl (3”), including proper fixing and sealing.</t>
    </r>
  </si>
  <si>
    <r>
      <rPr>
        <b/>
        <i/>
        <sz val="10"/>
        <color rgb="FFFF0000"/>
        <rFont val="Calibri Light"/>
        <family val="2"/>
      </rPr>
      <t xml:space="preserve">General Note:
</t>
    </r>
    <r>
      <rPr>
        <i/>
        <sz val="10"/>
        <color theme="1"/>
        <rFont val="Calibri Light"/>
        <family val="2"/>
      </rPr>
      <t>The Bidder shall thoroughly review all non-scheduled items and include in the quoted rates the complete cost of supply, installation, commissioning, and integration with existing systems, along with all fittings and accessories required for proper operation. Rates shall be based on detailed item descriptions, specifications, and intended performance. All materials and equipment shall be of approved make, supported by technical data, and conforming to relevant standards. The Bidder shall ensure that the quoted rates are justified through detailed rate analysis of each item, including material cost, labor, overheads, taxes, and profit, which shall be used as the basis for resolving any dispute arising under the Conditions of Contract. The actual quantities shall be verified at site upon completion; however, prior to initiating the scope of work at each school, the Contractor shall verify the quantities of each item. In case of any variation from the estimated quantities, the Contractor shall notify the Engineer and obtain necessary instructions before execution. Payment for such items shall be made upon satisfactory completion and certification by the Engineer. In case the Contractor quotes a rate equal to zero, or quotes a rate other than zero with the intention of later claiming it as a mistake or inconsistent with the submitted rate analysis, such rate shall be treated as zero, and the Contractor shall be bound by the decision of the Evaluation Committee; any justification or claim in this regard shall be considered null and void. The Contractor shall comply with all instructions of the Engineer, whose decisions regarding quality, performance, and certification shall be final, in accordance with the Conditions of Contract</t>
    </r>
  </si>
  <si>
    <r>
      <rPr>
        <b/>
        <sz val="10"/>
        <color theme="1"/>
        <rFont val="Calibri Light"/>
        <family val="2"/>
      </rPr>
      <t xml:space="preserve">Squatting WC
</t>
    </r>
    <r>
      <rPr>
        <sz val="10"/>
        <color theme="1"/>
        <rFont val="Calibri Light"/>
        <family val="2"/>
      </rPr>
      <t>Providing and fixing squatting type WC with footrests, including trap, flushing system, and PCC bedding.</t>
    </r>
  </si>
  <si>
    <r>
      <rPr>
        <b/>
        <sz val="10"/>
        <color theme="1"/>
        <rFont val="Calibri Light"/>
        <family val="2"/>
      </rPr>
      <t xml:space="preserve">Grab Rail (Disabled Friendly)
</t>
    </r>
    <r>
      <rPr>
        <sz val="10"/>
        <color theme="1"/>
        <rFont val="Calibri Light"/>
        <family val="2"/>
      </rPr>
      <t>Providing and fixing CP grab rail (3 ft, 1” dia), securely anchored.</t>
    </r>
  </si>
  <si>
    <r>
      <rPr>
        <b/>
        <sz val="10"/>
        <color theme="1"/>
        <rFont val="Calibri Light"/>
        <family val="2"/>
      </rPr>
      <t xml:space="preserve">Mixer Valve (WHB)
</t>
    </r>
    <r>
      <rPr>
        <sz val="10"/>
        <color theme="1"/>
        <rFont val="Calibri Light"/>
        <family val="2"/>
      </rPr>
      <t>Providing and fixing chromium plated (CP)  mixing valve for wash hand basin (WHB), heavy duty of approved quality : 2 cm  (3/4") and With Two Nos of Connection Pipes,</t>
    </r>
  </si>
  <si>
    <r>
      <rPr>
        <b/>
        <sz val="10"/>
        <color theme="1"/>
        <rFont val="Calibri Light"/>
        <family val="2"/>
      </rPr>
      <t xml:space="preserve">Tee Cock (3/4”)
</t>
    </r>
    <r>
      <rPr>
        <sz val="10"/>
        <color theme="1"/>
        <rFont val="Calibri Light"/>
        <family val="2"/>
      </rPr>
      <t>Tee cock 3/4" Chromium plated  heavy type</t>
    </r>
  </si>
  <si>
    <r>
      <rPr>
        <b/>
        <sz val="10"/>
        <color theme="1"/>
        <rFont val="Calibri Light"/>
        <family val="2"/>
      </rPr>
      <t xml:space="preserve">PPRC Gate Valve (25mm)
</t>
    </r>
    <r>
      <rPr>
        <sz val="10"/>
        <color theme="1"/>
        <rFont val="Calibri Light"/>
        <family val="2"/>
      </rPr>
      <t>Providing and fixing PPRC gate valve  (screwed) 25 mm dia of approved quality</t>
    </r>
  </si>
  <si>
    <r>
      <rPr>
        <b/>
        <sz val="10"/>
        <color theme="1"/>
        <rFont val="Calibri Light"/>
        <family val="2"/>
      </rPr>
      <t xml:space="preserve">PPRC Pipeline (25mm)
</t>
    </r>
    <r>
      <rPr>
        <sz val="10"/>
        <color theme="1"/>
        <rFont val="Calibri Light"/>
        <family val="2"/>
      </rPr>
      <t xml:space="preserve">Providing, laying, cutting, jointing, testing PPRC  pipeline in walls/trenches with pipes (confirming  to DIN 8077/8078, PN 16 of approved quality &amp;  fittings conforming to DIN 16962, PN20 of the  same manufacturer) for cold/hot water supply  systems including specials, complete in all respects as per specifications: except excavation </t>
    </r>
  </si>
  <si>
    <r>
      <rPr>
        <b/>
        <sz val="10"/>
        <color theme="1"/>
        <rFont val="Calibri Light"/>
        <family val="2"/>
      </rPr>
      <t xml:space="preserve">Muslim Shower with Double Bib Cock
</t>
    </r>
    <r>
      <rPr>
        <sz val="10"/>
        <color theme="1"/>
        <rFont val="Calibri Light"/>
        <family val="2"/>
      </rPr>
      <t>Providing &amp; fixing chromium-plated double  bib-cock with Muslim Shower of approved quality  Complete is all respects.</t>
    </r>
  </si>
  <si>
    <r>
      <rPr>
        <b/>
        <i/>
        <sz val="10"/>
        <color rgb="FFFF0000"/>
        <rFont val="Calibri"/>
        <family val="2"/>
      </rPr>
      <t xml:space="preserve">General Note:
</t>
    </r>
    <r>
      <rPr>
        <i/>
        <sz val="10"/>
        <color theme="1"/>
        <rFont val="Calibri"/>
        <family val="2"/>
      </rPr>
      <t>All dismantled materials shall be duly recorded, measured, and handed over to the School Authority through an approved Asset Transfer Form. The Contractor shall not reuse, dispose of, or otherwise utilize any dismantled materials without prior written approval of the Engineer. The Contractor shall be deemed to have fully assessed the nature, condition, and extent of dismantling works and shall execute the same in a controlled and safe manner to avoid damage to adjoining structures. The quoted rates shall include all necessary labor, tools, equipment, handling, stacking, and protection of reusable materials. The Contractor shall verify quantities prior to execution at each site, and any variation shall be reported to the Engineer for instruction. The Bidder shall support quoted rates with detailed rate analysis (material, labor, overheads, taxes, and profit), which shall be binding for evaluation and dispute resolution. Any rate quoted as zero or subsequently claimed as erroneous shall be treated as zero and deemed final, with no claim admissible. All works shall be executed in accordance with the Contract and to the satisfaction of the Engineer.</t>
    </r>
  </si>
  <si>
    <r>
      <rPr>
        <b/>
        <i/>
        <sz val="10"/>
        <color theme="1"/>
        <rFont val="Calibri"/>
        <family val="2"/>
      </rPr>
      <t xml:space="preserve">RCC DISMANTLING WITH STEEL RECOVERY
</t>
    </r>
    <r>
      <rPr>
        <sz val="10"/>
        <color theme="1"/>
        <rFont val="Calibri"/>
        <family val="2"/>
      </rPr>
      <t>Dismantling of reinforced cement concrete (RCC), including separation of reinforcement, cleaning and straightening of steel for reuse where specified,or as directed by the Engineer, complete in all respects.</t>
    </r>
  </si>
  <si>
    <r>
      <rPr>
        <b/>
        <i/>
        <sz val="10"/>
        <color theme="1"/>
        <rFont val="Calibri"/>
        <family val="2"/>
      </rPr>
      <t xml:space="preserve">PAINT / DISTEMPER REMOVAL (SCRAPING)
</t>
    </r>
    <r>
      <rPr>
        <sz val="10"/>
        <color theme="1"/>
        <rFont val="Calibri"/>
        <family val="2"/>
      </rPr>
      <t>Scraping and removal of existing distemper, oil bound distemper, or paint from wall surfaces to expose a sound substrate, including cleaning and preparation for subsequent finishes, complete in all respects.</t>
    </r>
  </si>
  <si>
    <r>
      <rPr>
        <b/>
        <i/>
        <sz val="10"/>
        <color rgb="FFFF0000"/>
        <rFont val="Calibri"/>
        <family val="2"/>
      </rPr>
      <t xml:space="preserve">General Note:
</t>
    </r>
    <r>
      <rPr>
        <i/>
        <sz val="10"/>
        <color theme="1"/>
        <rFont val="Calibri"/>
        <family val="2"/>
      </rPr>
      <t>The Contractor shall carefully plan and execute excavation, dressing, backfilling, and compaction works with due consideration to existing structures and site conditions. Excavated areas shall not be left open unnecessarily and shall be properly backfilled, compacted, or protected to prevent settlement or damage. The Contractor shall provide necessary dewatering to maintain safe working conditions. Only approved and suitable material shall be used for backfilling. The Contractor shall verify all quantities prior to execution and report any variation for instruction. Rates shall include all operations and shall be supported by detailed rate analysis. All works shall be executed in accordance with the Contract, specifications, and Engineer’s instructions.</t>
    </r>
  </si>
  <si>
    <r>
      <rPr>
        <b/>
        <i/>
        <sz val="10"/>
        <color theme="1"/>
        <rFont val="Calibri"/>
        <family val="2"/>
      </rPr>
      <t xml:space="preserve">EARTH EXCAVATION (GRAVEL/SHINGLE/SOFT/MEDIUM SOIL)
</t>
    </r>
    <r>
      <rPr>
        <sz val="10"/>
        <color theme="1"/>
        <rFont val="Calibri"/>
        <family val="2"/>
      </rPr>
      <t>Excavation in gravel/shingle manual or mechanical for construction of all types of structures including open drains, sewerage pipelines, septic tanks, manholes, and retaining structures, comprising setting out, excavation to required lines and levels, dressing of sides and bottoms, maintaining safe slopes or shoring where required, dewatering as necessary, and complete in all respects in accordance with specifications and Engineer’s instructions.</t>
    </r>
  </si>
  <si>
    <r>
      <rPr>
        <b/>
        <i/>
        <sz val="10"/>
        <color rgb="FFFF0000"/>
        <rFont val="Calibri"/>
        <family val="2"/>
      </rPr>
      <t xml:space="preserve">General Note:
</t>
    </r>
    <r>
      <rPr>
        <i/>
        <sz val="10"/>
        <color theme="1"/>
        <rFont val="Calibri"/>
        <family val="2"/>
      </rPr>
      <t>Prior to commencement of any concrete works, the Contractor shall estimate the required quantities of cement, sand, crushed aggregate, and admixtures (where specified) and ensure their delivery at site at least one day in advance, with quantities duly verified and confirmed with the authorized representative of the School Authority for quality assurance. Where mechanical mixing is not feasible due to limited quantities or site constraints, concrete shall be hand-mixed with a minimum of three (3) dry mixes followed by three (3) wet mixes to achieve proper uniformity; thereafter, the concrete shall be placed with a consistent and controlled slump to ensure the required design strength is attained. Clear cover to reinforcement in all structural members shall be strictly maintained as per drawings and specifications, and upon completion of placement, approved curing compound shall be applied to all concrete surfaces to ensure adequate curing where conventional methods are not practicable, all in accordance with specifications and Engineer’s instructions.</t>
    </r>
  </si>
  <si>
    <r>
      <rPr>
        <b/>
        <i/>
        <sz val="10"/>
        <color theme="1"/>
        <rFont val="Calibri"/>
        <family val="2"/>
      </rPr>
      <t>Plain Cement Concrete (1:2:4)</t>
    </r>
    <r>
      <rPr>
        <sz val="10"/>
        <color theme="1"/>
        <rFont val="Calibri"/>
        <family val="2"/>
      </rPr>
      <t xml:space="preserve">
In-situ mixing, placing, compaction, finishing, and curing of plain cement concrete 1:2:4 in position, including provision of all materials, labor, plant, and equipment, complete in all respects in accordance with specifications and Engineer’s instructions.</t>
    </r>
  </si>
  <si>
    <r>
      <rPr>
        <b/>
        <i/>
        <sz val="10"/>
        <color theme="1"/>
        <rFont val="Calibri"/>
        <family val="2"/>
      </rPr>
      <t>Plain Cement Concrete (1:3:6)</t>
    </r>
    <r>
      <rPr>
        <sz val="10"/>
        <color theme="1"/>
        <rFont val="Calibri"/>
        <family val="2"/>
      </rPr>
      <t xml:space="preserve">
In-situ mixing, placing, compaction, finishing, and curing of plain cement concrete (1:3:6 ) in position, including provision of all materials, labor, plant, and equipment, complete in all respects in accordance with specifications and the Engineer’s instructions.</t>
    </r>
  </si>
  <si>
    <r>
      <rPr>
        <b/>
        <i/>
        <sz val="10"/>
        <color theme="1"/>
        <rFont val="Calibri"/>
        <family val="2"/>
      </rPr>
      <t>Plain Cement Concrete (1:4:8</t>
    </r>
    <r>
      <rPr>
        <sz val="10"/>
        <color theme="1"/>
        <rFont val="Calibri"/>
        <family val="2"/>
      </rPr>
      <t xml:space="preserve">
In-situ mixing, placing, compaction, finishing, and curing of plain cement concrete (1:4:8 ) in position, including provision of all materials, labor, plant, and equipment, complete in all respects in accordance with specifications and the Engineer’s instructions.</t>
    </r>
  </si>
  <si>
    <r>
      <rPr>
        <b/>
        <i/>
        <sz val="10"/>
        <color theme="1"/>
        <rFont val="Calibri"/>
        <family val="2"/>
      </rPr>
      <t xml:space="preserve">RCC WORKS ABOVE NSL
</t>
    </r>
    <r>
      <rPr>
        <sz val="10"/>
        <color theme="1"/>
        <rFont val="Calibri"/>
        <family val="2"/>
      </rPr>
      <t xml:space="preserve">In-situ batching, mixing, placing, vibration, compaction, finishing, casting, and curing of reinforced cement concrete </t>
    </r>
    <r>
      <rPr>
        <b/>
        <i/>
        <sz val="10"/>
        <color theme="1"/>
        <rFont val="Calibri"/>
        <family val="2"/>
      </rPr>
      <t xml:space="preserve">(1:1-1/2:3 ) </t>
    </r>
    <r>
      <rPr>
        <sz val="10"/>
        <color theme="1"/>
        <rFont val="Calibri"/>
        <family val="2"/>
      </rPr>
      <t>in slabs, beams, columns, and other structural members, including all materials, labor, and equipment, complete in all respects in accordance with specifications, structural drawings, and Engineer’s instructions.</t>
    </r>
  </si>
  <si>
    <r>
      <rPr>
        <b/>
        <i/>
        <sz val="10"/>
        <color theme="1"/>
        <rFont val="Calibri"/>
        <family val="2"/>
      </rPr>
      <t xml:space="preserve">RCC IN FOUNDATION / BASE / RETAINING STRUCTURES
</t>
    </r>
    <r>
      <rPr>
        <sz val="10"/>
        <color theme="1"/>
        <rFont val="Calibri"/>
        <family val="2"/>
      </rPr>
      <t xml:space="preserve">In-situ batching, mixing, placing, vibration, compaction, finishing, casting, and curing of reinforced cement concrete </t>
    </r>
    <r>
      <rPr>
        <b/>
        <i/>
        <sz val="10"/>
        <color theme="1"/>
        <rFont val="Calibri"/>
        <family val="2"/>
      </rPr>
      <t xml:space="preserve">(1:1-1/2:3 ) </t>
    </r>
    <r>
      <rPr>
        <sz val="10"/>
        <color theme="1"/>
        <rFont val="Calibri"/>
        <family val="2"/>
      </rPr>
      <t>raft foundations, column bases, retaining walls, and similar elements, including all materials, labor, and equipment, complete in all respects in accordance with specifications, structural drawings, and the Engineer’s instructions.</t>
    </r>
  </si>
  <si>
    <r>
      <rPr>
        <b/>
        <i/>
        <sz val="10"/>
        <color theme="1"/>
        <rFont val="Calibri"/>
        <family val="2"/>
      </rPr>
      <t xml:space="preserve">REINFORCEMENT STEEL (GRADE 60)
</t>
    </r>
    <r>
      <rPr>
        <sz val="10"/>
        <color theme="1"/>
        <rFont val="Calibri"/>
        <family val="2"/>
      </rPr>
      <t>At site, cutting, bending, placing, and fixing in position as per the approved BBS of deformed reinforcement bars (Grade 60), including binding wire, chairs, spacers, and all necessary accessories, complete in all respects in accordance with drawings, specifications, and Engineer’s instructions.</t>
    </r>
  </si>
  <si>
    <r>
      <rPr>
        <b/>
        <i/>
        <sz val="10"/>
        <color theme="1"/>
        <rFont val="Calibri"/>
        <family val="2"/>
      </rPr>
      <t xml:space="preserve">FORMWORK (PLYWOOD FINISH)
</t>
    </r>
    <r>
      <rPr>
        <sz val="10"/>
        <color theme="1"/>
        <rFont val="Calibri"/>
        <family val="2"/>
      </rPr>
      <t>Erecting, and removing formwork with plywood sheeting for RCC or PCC in any shape and position, including supports, bracing, alignment, and surface finishing, in any shape - Position / Vertical .</t>
    </r>
  </si>
  <si>
    <r>
      <rPr>
        <b/>
        <i/>
        <sz val="10"/>
        <color rgb="FFFF0000"/>
        <rFont val="Calibri"/>
        <family val="2"/>
      </rPr>
      <t xml:space="preserve">General Note:
</t>
    </r>
    <r>
      <rPr>
        <i/>
        <sz val="10"/>
        <color theme="1"/>
        <rFont val="Calibri"/>
        <family val="2"/>
      </rPr>
      <t>The Contractor shall ensure the use of approved quality materials and proper execution techniques, including soaking, bonding, alignment, and curing. The Contractor shall be deemed to have assessed site constraints, including working at height and restricted access, and shall include all such considerations in the quoted rates. Quantities shall be verified prior to execution, and variations shall be reported for approval. Rates shall be supported by detailed rate analysis and shall remain binding. All works shall comply with specifications and the Engineer’s instructions.. 
Additional labour shall be deployed where required for height or restricted access, and all works shall be completed in accordance with specifications and the Engineer’s instructions.</t>
    </r>
  </si>
  <si>
    <r>
      <rPr>
        <b/>
        <i/>
        <sz val="10"/>
        <color theme="1"/>
        <rFont val="Calibri"/>
        <family val="2"/>
      </rPr>
      <t xml:space="preserve">BRICK MASONRY IN FOUNDATION &amp; PLINTH
</t>
    </r>
    <r>
      <rPr>
        <sz val="10"/>
        <color theme="1"/>
        <rFont val="Calibri"/>
        <family val="2"/>
      </rPr>
      <t xml:space="preserve">Laying first-class brick masonry in foundation and plinth in cement sand mortar </t>
    </r>
    <r>
      <rPr>
        <b/>
        <i/>
        <sz val="10"/>
        <color theme="1"/>
        <rFont val="Calibri"/>
        <family val="2"/>
      </rPr>
      <t>(One Part of Cement  and Three Part of Sand),</t>
    </r>
    <r>
      <rPr>
        <sz val="10"/>
        <color theme="1"/>
        <rFont val="Calibri"/>
        <family val="2"/>
      </rPr>
      <t xml:space="preserve"> including soaking of bricks, proper bonding, alignment, jointing, raking where required, and curing, complete in all respects in accordance with specifications and the Engineer’s instructions.</t>
    </r>
  </si>
  <si>
    <r>
      <rPr>
        <b/>
        <i/>
        <sz val="10"/>
        <color theme="1"/>
        <rFont val="Calibri"/>
        <family val="2"/>
      </rPr>
      <t xml:space="preserve">BRICK MASONRY IN SUPERSTRUCTURE (GROUND FLOOR)
</t>
    </r>
    <r>
      <rPr>
        <sz val="10"/>
        <color theme="1"/>
        <rFont val="Calibri"/>
        <family val="2"/>
      </rPr>
      <t xml:space="preserve">Laying first-class brick masonry in superstructure at ground floor level in cement sand mortar </t>
    </r>
    <r>
      <rPr>
        <b/>
        <i/>
        <sz val="10"/>
        <color theme="1"/>
        <rFont val="Calibri"/>
        <family val="2"/>
      </rPr>
      <t xml:space="preserve">(One Part of Cement  and Three Parts of Sand), </t>
    </r>
    <r>
      <rPr>
        <sz val="10"/>
        <color theme="1"/>
        <rFont val="Calibri"/>
        <family val="2"/>
      </rPr>
      <t>including proper bonding, alignment, scaffolding, joint finishing, and curing, complete in all respects.</t>
    </r>
  </si>
  <si>
    <r>
      <rPr>
        <b/>
        <i/>
        <sz val="10"/>
        <color rgb="FFFF0000"/>
        <rFont val="Calibri"/>
        <family val="2"/>
      </rPr>
      <t xml:space="preserve">General Note:
</t>
    </r>
    <r>
      <rPr>
        <i/>
        <sz val="10"/>
        <color theme="1"/>
        <rFont val="Calibri"/>
        <family val="2"/>
      </rPr>
      <t>The Contractor is expected to collaboratively review and assess all existing surface conditions, access limitations, and execution requirements in coordination with the Engineer prior to commencement, and to plan the works accordingly. All substrates shall be properly prepared, cleaned, roughened, and brought to saturated surface dry (SSD) condition to ensure adequate bonding and performance. Plastering, pointing, and finishing works shall be executed with precision to achieve true line, level, plumb, and durable finish, supported by proper curing practices. Works in height or restricted access areas shall be managed through suitable arrangements and skilled workmanship. All specified admixtures shall be jointly verified at site with the Engineer or authorized representative, including review of purchase invoices to confirm conformity and dosage, with strict adherence particularly in ferrocement overlay works where no deviation is acceptable. The Contractor shall proactively highlight any condition that may enhance performance or quality, and all works shall be carried out in accordance with the Contract, specifications, and Engineer’s instructions, ensuring a coordinated and quality-driven execution.</t>
    </r>
  </si>
  <si>
    <r>
      <rPr>
        <b/>
        <i/>
        <sz val="10"/>
        <color theme="1"/>
        <rFont val="Calibri"/>
        <family val="2"/>
      </rPr>
      <t xml:space="preserve">FLOATING COAT BEFORE PLASTER
</t>
    </r>
    <r>
      <rPr>
        <sz val="10"/>
        <color theme="1"/>
        <rFont val="Calibri"/>
        <family val="2"/>
      </rPr>
      <t>Applying a floating coat of neat cement slurry (1/32" thick) over prepared surfaces prior to plastering to enhance bond, complete in all respects.</t>
    </r>
  </si>
  <si>
    <r>
      <rPr>
        <b/>
        <i/>
        <sz val="10"/>
        <color theme="1"/>
        <rFont val="Calibri"/>
        <family val="2"/>
      </rPr>
      <t xml:space="preserve">CEMENT PLASTER (1:3, 20MM THICK)
</t>
    </r>
    <r>
      <rPr>
        <sz val="10"/>
        <color theme="1"/>
        <rFont val="Calibri"/>
        <family val="2"/>
      </rPr>
      <t xml:space="preserve">Providing and applying cement plaster in a ratio of </t>
    </r>
    <r>
      <rPr>
        <b/>
        <i/>
        <sz val="10"/>
        <color theme="1"/>
        <rFont val="Calibri"/>
        <family val="2"/>
      </rPr>
      <t xml:space="preserve">(One Part of Cement and Three Part of Sand) </t>
    </r>
    <r>
      <rPr>
        <sz val="10"/>
        <color theme="1"/>
        <rFont val="Calibri"/>
        <family val="2"/>
      </rPr>
      <t>20 mm (¾") thick, on new surfaces up to a height of 20 ft, including proper surface preparation. The substrate shall be thoroughly cleaned and pre-wetted to achieve a saturated surface dry (SSD) condition prior to application. A neat cement slurry (cement and water) shall be applied as a bonding coat immediately before placing the plaster. The plaster shall be applied using well-mixed cement-sand mortar on a suitably roughened (chipped) surface, finished true to line, level, and plumb. Curing shall be carried out for a minimum period of three (3) days after application.</t>
    </r>
  </si>
  <si>
    <r>
      <rPr>
        <b/>
        <i/>
        <sz val="10"/>
        <color theme="1"/>
        <rFont val="Calibri"/>
        <family val="2"/>
      </rPr>
      <t xml:space="preserve">PRIMER COAT ON MAIN DOOR/ SAFTY GRILLS/RAILING ETC
</t>
    </r>
    <r>
      <rPr>
        <sz val="10"/>
        <color theme="1"/>
        <rFont val="Calibri"/>
        <family val="2"/>
      </rPr>
      <t>Preparing new surfaces of doors and windows and applying priming coat, including cleaning, smoothing, and surface preparation, complete in all respects.</t>
    </r>
  </si>
  <si>
    <r>
      <rPr>
        <b/>
        <i/>
        <sz val="10"/>
        <color theme="1"/>
        <rFont val="Calibri"/>
        <family val="2"/>
      </rPr>
      <t xml:space="preserve">SUBSEQUENT PAINT COATS ON MAIN DOOR/ SAFTY GRILLS/RAILING ETC
</t>
    </r>
    <r>
      <rPr>
        <sz val="10"/>
        <color theme="1"/>
        <rFont val="Calibri"/>
        <family val="2"/>
      </rPr>
      <t>Applying each subsequent coat of paint on doors and windows over prepared surfaces to achieve a uniform finish and full coverage, complete in all respects.</t>
    </r>
  </si>
  <si>
    <r>
      <rPr>
        <b/>
        <i/>
        <sz val="10"/>
        <color theme="1"/>
        <rFont val="Calibri"/>
        <family val="2"/>
      </rPr>
      <t xml:space="preserve">SNOWCEM / WEATHER SHIELD BOUNDARY WALLS ETC– FIRST COAT
</t>
    </r>
    <r>
      <rPr>
        <sz val="10"/>
        <color theme="1"/>
        <rFont val="Calibri"/>
        <family val="2"/>
      </rPr>
      <t>Preparing external surfaces and applying the first coat of Snowcem/Weather Shield paint, including cleaning and surface preparation, complete in all respects.</t>
    </r>
  </si>
  <si>
    <r>
      <rPr>
        <b/>
        <i/>
        <sz val="10"/>
        <color theme="1"/>
        <rFont val="Calibri"/>
        <family val="2"/>
      </rPr>
      <t xml:space="preserve">SNOWCEM / WEATHER SHIELD  BOUNDARY WALLS ETC– SUBSEQUENT COATS
</t>
    </r>
    <r>
      <rPr>
        <sz val="10"/>
        <color theme="1"/>
        <rFont val="Calibri"/>
        <family val="2"/>
      </rPr>
      <t>Applying second and subsequent coats of Snowcem/Weather Shield paint to external surfaces to achieve a uniform finish and durability, complete in all respects.</t>
    </r>
  </si>
  <si>
    <r>
      <rPr>
        <b/>
        <i/>
        <sz val="10"/>
        <color rgb="FFFF0000"/>
        <rFont val="Calibri"/>
        <family val="2"/>
      </rPr>
      <t xml:space="preserve">General Note:
</t>
    </r>
    <r>
      <rPr>
        <i/>
        <sz val="10"/>
        <color theme="1"/>
        <rFont val="Calibri"/>
        <family val="2"/>
      </rPr>
      <t>All iron works shall be accurately fabricated and fully welded at all joints in accordance with recognized standards such as ISO 9606 and AWS D1.1 (or equivalent ASTM standards), using approved electrodes</t>
    </r>
    <r>
      <rPr>
        <b/>
        <sz val="10"/>
        <color theme="1"/>
        <rFont val="Calibri"/>
        <family val="2"/>
      </rPr>
      <t>( J38-12/E6013)</t>
    </r>
    <r>
      <rPr>
        <i/>
        <sz val="10"/>
        <color theme="1"/>
        <rFont val="Calibri"/>
        <family val="2"/>
      </rPr>
      <t>. All steel surfaces shall be properly prepared, and no painting shall be carried out without prior application of red oxide primer; all welded areas shall receive two coats of primer. The Contractor shall ensure proper alignment, fixing, and performance of all items, and shall be deemed to have allowed for all associated fabrication and installation requirements, complete in accordance with specifications and Engineer’s instructions.</t>
    </r>
  </si>
  <si>
    <r>
      <rPr>
        <b/>
        <i/>
        <sz val="10"/>
        <color theme="1"/>
        <rFont val="Calibri"/>
        <family val="2"/>
      </rPr>
      <t xml:space="preserve">MS RAILING
</t>
    </r>
    <r>
      <rPr>
        <sz val="10"/>
        <color theme="1"/>
        <rFont val="Calibri"/>
        <family val="2"/>
      </rPr>
      <t>Providing and fixing angle iron railing with MS Pipe 2" dia at top and at Mid-height, using  1.5"x1.5"x2/8" angle iron at bottom and 3/4" x 3/4" pipe 16 gauge  5" to 6" apart, and 2ft -9inch height complete</t>
    </r>
  </si>
  <si>
    <r>
      <rPr>
        <b/>
        <i/>
        <sz val="10"/>
        <color theme="1"/>
        <rFont val="Calibri"/>
        <family val="2"/>
      </rPr>
      <t xml:space="preserve">FLOATING COAT WITH SBR
</t>
    </r>
    <r>
      <rPr>
        <sz val="10"/>
        <color theme="1"/>
        <rFont val="Calibri"/>
        <family val="2"/>
      </rPr>
      <t>Applying a floating coat of cement 1/32" thick, including Sika Latex prior to the application of Cement sand plastering on the old surface/wall/ slab</t>
    </r>
  </si>
  <si>
    <r>
      <rPr>
        <b/>
        <i/>
        <sz val="10"/>
        <color theme="1"/>
        <rFont val="Calibri"/>
        <family val="2"/>
      </rPr>
      <t xml:space="preserve">RED OXIDE PRIMER
</t>
    </r>
    <r>
      <rPr>
        <sz val="10"/>
        <color theme="1"/>
        <rFont val="Calibri"/>
        <family val="2"/>
      </rPr>
      <t>Applying red oxide primer coat on prepared surfaces of steel /MS Works in the above scope of work prior to application of synthetic enamel paint of approved quality, including surface preparation and complete in all respects as per specifications and the Engineer’s instructions.</t>
    </r>
  </si>
  <si>
    <r>
      <rPr>
        <b/>
        <sz val="10"/>
        <color theme="1"/>
        <rFont val="Calibri"/>
        <family val="2"/>
      </rPr>
      <t xml:space="preserve">SYNTHETIC ENAMEL PAINT
</t>
    </r>
    <r>
      <rPr>
        <sz val="10"/>
        <color theme="1"/>
        <rFont val="Calibri"/>
        <family val="2"/>
      </rPr>
      <t>Providing and applying synthetic enamel paint of approved quality and specified color on new or existing surfaces of walls, doors, and windows, to achieve a uniform and even finish, complete in all respects as per specifications and Engineer’s instructions.</t>
    </r>
  </si>
  <si>
    <r>
      <rPr>
        <b/>
        <i/>
        <sz val="10"/>
        <color rgb="FFFF0000"/>
        <rFont val="Calibri"/>
        <family val="2"/>
      </rPr>
      <t xml:space="preserve">General Note:
</t>
    </r>
    <r>
      <rPr>
        <i/>
        <sz val="10"/>
        <color theme="1"/>
        <rFont val="Calibri"/>
        <family val="2"/>
      </rPr>
      <t>The Bidder shall be deemed to have thoroughly examined and satisfied itself as to all scheduled items, descriptions, drawings, specifications, and site conditions prior to submission of its rates. The rates quoted shall be construed to include the full cost of supply, installation, commissioning, labor, tools, plant, transportation, wastage, and all fittings and accessories necessary for the proper and complete execution of the Works. All materials shall be of approved make and quality, conforming to applicable IEC/ISO standards, and the Works shall be executed in accordance with established and accepted engineering practices to the satisfaction of the Engineer. The Bidder shall submit, and be bound by, a detailed rate analysis for each item, including but not limited to material costs, labor, overheads, taxes, and profit, which shall form the basis for evaluation and for determination of any disputes arising under or in connection with the Contract. The Contractor shall, prior to commencement of works at each site, verify all quantities, and the final quantities shall be measured and certified upon completion. In the event of any discrepancy between estimated and actual quantities, the Contractor shall notify the Engineer in writing and obtain instructions prior to execution. Payment shall be made strictly on the basis of actual quantities executed and duly verified. In the event that the Contractor quotes a rate as zero, or quotes any rate with the intention of subsequently alleging error, omission, or inconsistency with the submitted rate analysis, such rate shall be deemed to be zero, and the Contractor shall remain bound by the determination of the Evaluation Committee; any claim, justification, or representation to the contrary shall be null, void, and of no contractual effect. The Contractor shall comply with all lawful instructions issued by the Engineer, whose determinations regarding quality, measurement, and certification shall be final and binding in accordance with the Conditions of Contract</t>
    </r>
  </si>
  <si>
    <r>
      <rPr>
        <b/>
        <sz val="10"/>
        <color theme="1"/>
        <rFont val="Calibri"/>
        <family val="2"/>
      </rPr>
      <t xml:space="preserve">Outdoor LED Security Light (60–70W)
</t>
    </r>
    <r>
      <rPr>
        <sz val="10"/>
        <color theme="1"/>
        <rFont val="Calibri"/>
        <family val="2"/>
      </rPr>
      <t>Providing, supplying, and installation of SMD LED light fixture (60–70W), IP65 rated, suitable for outdoor/security lighting, conforming to IEC 60598.</t>
    </r>
  </si>
  <si>
    <r>
      <rPr>
        <b/>
        <sz val="10"/>
        <color theme="1"/>
        <rFont val="Calibri"/>
        <family val="2"/>
      </rPr>
      <t>Lightning Arrester / Air Terminal</t>
    </r>
    <r>
      <rPr>
        <sz val="10"/>
        <color theme="1"/>
        <rFont val="Calibri"/>
        <family val="2"/>
      </rPr>
      <t xml:space="preserve">
Providing installation, testing, and commissioning of the lightning air terminal system, complete with down conductor and accessories, conforming to IEC 62305.</t>
    </r>
  </si>
  <si>
    <r>
      <rPr>
        <b/>
        <sz val="10"/>
        <color theme="1"/>
        <rFont val="Calibri"/>
        <family val="2"/>
      </rPr>
      <t xml:space="preserve">Earth Bore Installation
</t>
    </r>
    <r>
      <rPr>
        <sz val="10"/>
        <color theme="1"/>
        <rFont val="Calibri"/>
        <family val="2"/>
      </rPr>
      <t xml:space="preserve">Drilling of earth bore (3” dia, 10–15 ft deep or up to water table), including backfilling, compaction, and completion as per IEEE/PEC standards. </t>
    </r>
  </si>
  <si>
    <r>
      <rPr>
        <b/>
        <sz val="10"/>
        <color theme="1"/>
        <rFont val="Calibri"/>
        <family val="2"/>
      </rPr>
      <t xml:space="preserve">Earthing Inspection Pit
</t>
    </r>
    <r>
      <rPr>
        <sz val="10"/>
        <color theme="1"/>
        <rFont val="Calibri"/>
        <family val="2"/>
      </rPr>
      <t>Construction of watertight brick masonry inspection chamber for earthing system with CI cover, complete in all respects.</t>
    </r>
  </si>
  <si>
    <r>
      <rPr>
        <b/>
        <i/>
        <sz val="10"/>
        <color rgb="FFFF0000"/>
        <rFont val="Calibri"/>
        <family val="2"/>
      </rPr>
      <t xml:space="preserve">General Note:
</t>
    </r>
    <r>
      <rPr>
        <i/>
        <sz val="10"/>
        <color theme="1"/>
        <rFont val="Calibri"/>
        <family val="2"/>
      </rPr>
      <t>The Bidder shall be deemed to have fully reviewed and understood all non-scheduled items, including their descriptions, specifications, and performance requirements, and shall include in the quoted rates the complete cost of supply, installation, commissioning, and integration with existing systems, together with all fittings and accessories necessary for proper operation. All materials and equipment shall be of approved make, supported by relevant technical documentation, and conforming to applicable IEC/ISO standards. The Bidder shall provide detailed rate analysis for each item, including material costs, labor, overheads, taxes, and profit, which shall be binding and shall constitute the basis for the evaluation of the bid and for the resolution of any disputes arising under the Contract. The Contractor shall verify all quantities prior to commencement of works at each site, and final quantities shall be measured and certified upon completion. Any variation in quantities shall be reported to the Engineer in writing, and no such variation shall be executed without prior instruction. Payment shall be made upon satisfactory completion and certification by the Engineer. In the event that any rate is quoted as zero, or is subsequently claimed to have been quoted in error or inconsistent with the submitted rate analysis, such rate shall be deemed to be zero, and the Contractor shall be bound by the decision of the Evaluation Committee; any subsequent claim or justification shall be treated as null and void and shall have no contractual standing. The Contractor shall comply with all instructions issued by the Engineer, whose decisions regarding quality, performance, and certification shall be final and binding in accordance with the Conditions of Contract</t>
    </r>
  </si>
  <si>
    <r>
      <rPr>
        <b/>
        <sz val="10"/>
        <color theme="1"/>
        <rFont val="Calibri"/>
        <family val="2"/>
      </rPr>
      <t xml:space="preserve">Earth Rod with Clamp
</t>
    </r>
    <r>
      <rPr>
        <sz val="10"/>
        <color theme="1"/>
        <rFont val="Calibri"/>
        <family val="2"/>
      </rPr>
      <t>Providing and installation of 12mm dia, 10 ft long copper earth rod with base plate and clamps, conforming to IEC 62561.</t>
    </r>
  </si>
  <si>
    <r>
      <rPr>
        <b/>
        <sz val="10"/>
        <color theme="1"/>
        <rFont val="Calibri"/>
        <family val="2"/>
      </rPr>
      <t xml:space="preserve">Earthing Cable (6mm² Cu)
</t>
    </r>
    <r>
      <rPr>
        <sz val="10"/>
        <color theme="1"/>
        <rFont val="Calibri"/>
        <family val="2"/>
      </rPr>
      <t>Providing and installation of 6mm² tinned copper XLPE/PVC insulated cable for earthing, conforming to IEC 60502.</t>
    </r>
  </si>
  <si>
    <r>
      <rPr>
        <b/>
        <i/>
        <sz val="10"/>
        <color rgb="FFFF0000"/>
        <rFont val="Calibri"/>
        <family val="2"/>
      </rPr>
      <t xml:space="preserve">General Note:
</t>
    </r>
    <r>
      <rPr>
        <i/>
        <sz val="10"/>
        <color theme="1"/>
        <rFont val="Calibri"/>
        <family val="2"/>
      </rPr>
      <t>The Bidder shall carefully examine all scheduled items, descriptions, drawings, and specifications before quoting rates. The quoted rates shall be deemed inclusive of complete supply, installation, commissioning, labor, tools, plant, transportation, wastage, and all fittings and accessories necessary for proper completion of the works. All materials shall be of approved make and quality, conforming to relevant standards, and all works shall be executed using standard and conventional construction practices to the satisfaction of the Engineer. The Bidder shall ensure that the quoted rates are supported by detailed rate analysis of each item, including material cost, labor, overheads, taxes, and profit, which shall form the basis for evaluation and resolution of any dispute arising under the Conditions of Contract. The actual quantities shall be verified at site upon completion; however, prior to initiating the scope of work at each school, the Contractor shall verify the quantities of each item. In case of any variation from the estimated quantities, the Contractor shall notify the Engineer and obtain necessary instructions before execution. Measurement and payment shall be based on actual quantities executed and verified. In case the Contractor quotes a rate equal to zero, or quotes a rate other than zero with the intention of later claiming it as a mistake or inconsistent with the submitted rate analysis, such rate shall be treated as zero, and the Contractor shall be bound by the decision of the Evaluation Committee; any justification or claim in this regard shall be considered null and void. The Contractor shall comply with all instructions of the Engineer, whose decisions regarding quality, measurements, and certification shall be binding as per Conditions of Contract</t>
    </r>
  </si>
  <si>
    <r>
      <rPr>
        <b/>
        <sz val="10"/>
        <color theme="1"/>
        <rFont val="Calibri"/>
        <family val="2"/>
      </rPr>
      <t xml:space="preserve">Electric Water Cooler (45 Gallons)
</t>
    </r>
    <r>
      <rPr>
        <sz val="10"/>
        <color theme="1"/>
        <rFont val="Calibri"/>
        <family val="2"/>
      </rPr>
      <t>Providing, installing, and commissioning a 45-gallon electric water cooler, complete with plumbing and electrical connections (Local made)</t>
    </r>
  </si>
  <si>
    <r>
      <rPr>
        <b/>
        <i/>
        <sz val="10"/>
        <color rgb="FFFF0000"/>
        <rFont val="Calibri"/>
        <family val="2"/>
      </rPr>
      <t xml:space="preserve">General Note:
</t>
    </r>
    <r>
      <rPr>
        <i/>
        <sz val="10"/>
        <color theme="1"/>
        <rFont val="Calibri"/>
        <family val="2"/>
      </rPr>
      <t>The Bidder shall thoroughly review all non-scheduled items and include in the quoted rates the complete cost of supply, installation, commissioning, and integration with existing systems, along with all fittings and accessories required for proper operation. Rates shall be based on detailed item descriptions, specifications, and intended performance. All materials and equipment shall be of approved make, supported by technical data, and conforming to relevant standards. The Bidder shall ensure that the quoted rates are justified through detailed rate analysis of each item, including material cost, labor, overheads, taxes, and profit, which shall be used as the basis for resolving any dispute arising under the Conditions of Contract. The actual quantities shall be verified at site upon completion; however, prior to initiating the scope of work at each school, the Contractor shall verify the quantities of each item. In case of any variation from the estimated quantities, the Contractor shall notify the Engineer and obtain necessary instructions before execution. Payment for such items shall be made upon satisfactory completion and certification by the Engineer. In case the Contractor quotes a rate equal to zero, or quotes a rate other than zero with the intention of later claiming it as a mistake or inconsistent with the submitted rate analysis, such rate shall be treated as zero, and the Contractor shall be bound by the decision of the Evaluation Committee; any justification or claim in this regard shall be considered null and void. The Contractor shall comply with all instructions of the Engineer, whose decisions regarding quality, performance, and certification shall be final, in accordance with the Conditions of Contract</t>
    </r>
  </si>
  <si>
    <r>
      <rPr>
        <b/>
        <sz val="10"/>
        <color theme="1"/>
        <rFont val="Calibri"/>
        <family val="2"/>
      </rPr>
      <t xml:space="preserve">240-Litre Wheelie Bin (Plastic) 
</t>
    </r>
    <r>
      <rPr>
        <sz val="10"/>
        <color theme="1"/>
        <rFont val="Calibri"/>
        <family val="2"/>
      </rPr>
      <t>Providing and supplying 240 Litre capacity wheelie bins manufactured from high-quality, durable, and impact resistant plastic, suitable for routine handling and outdoor use. Each bin shall be fitted with a hinged lid, a foot operated pedal for hands-free opening, and  wheels to allow easy movement. The bins shall be appropriate for institutional waste collection purposes.
The front side of each bin shall display the logos of the Implementing Agency, Donor Agency, and Education Department. The logos shall be permanently affixed (molded or printed) in such a manner that they are non-removable and resistant to weathering and regular usage. The item shall be complete in all respects as per the approval of the Engineer.</t>
    </r>
  </si>
  <si>
    <r>
      <rPr>
        <b/>
        <sz val="10"/>
        <color theme="1"/>
        <rFont val="Calibri"/>
        <family val="2"/>
      </rPr>
      <t xml:space="preserve">SITE CLEARANCE:
</t>
    </r>
    <r>
      <rPr>
        <sz val="10"/>
        <color theme="1"/>
        <rFont val="Calibri"/>
        <family val="2"/>
      </rPr>
      <t>Before leaving the Site, clear and maintain the site of debris and dump materials. Remove all paint and plaster spills from windows, doors, and electric fixtures.</t>
    </r>
  </si>
  <si>
    <r>
      <rPr>
        <b/>
        <sz val="10"/>
        <color theme="1"/>
        <rFont val="Calibri"/>
        <family val="2"/>
      </rPr>
      <t xml:space="preserve">Fire Extinguisher 
</t>
    </r>
    <r>
      <rPr>
        <sz val="10"/>
        <color theme="1"/>
        <rFont val="Calibri"/>
        <family val="2"/>
      </rPr>
      <t>Supplying and fixing of Dry Chemical Powder Fire Extinguisher 6Kg Capacity complete in all respect</t>
    </r>
  </si>
  <si>
    <r>
      <rPr>
        <b/>
        <sz val="10"/>
        <color theme="1"/>
        <rFont val="Calibri"/>
        <family val="2"/>
      </rPr>
      <t xml:space="preserve">INAUGURATION PLAQUE
</t>
    </r>
    <r>
      <rPr>
        <sz val="10"/>
        <color theme="1"/>
        <rFont val="Calibri"/>
        <family val="2"/>
      </rPr>
      <t>Supply and installation of a project signboard fabricated from stainless steel (SS) sheet, nominal size 24″ × 24″, or as directed by the Engineer-in-Charge, complete in all respects.
The work shall include cutting, fabrication, fixing, anchoring, and finishing of the signboard, including all necessary materials, fasteners, tools, labor, and safety measures, in accordance with the drawings and technical specifications.</t>
    </r>
  </si>
  <si>
    <r>
      <t xml:space="preserve">CH-4:
</t>
    </r>
    <r>
      <rPr>
        <sz val="10"/>
        <color rgb="FF000000"/>
        <rFont val="Calibri"/>
        <family val="2"/>
      </rPr>
      <t>S.no</t>
    </r>
    <r>
      <rPr>
        <sz val="10"/>
        <color theme="1"/>
        <rFont val="Calibri"/>
        <family val="2"/>
      </rPr>
      <t xml:space="preserve"> 04-20-a</t>
    </r>
  </si>
  <si>
    <r>
      <t xml:space="preserve">CH-4:
</t>
    </r>
    <r>
      <rPr>
        <sz val="10"/>
        <color rgb="FF000000"/>
        <rFont val="Calibri"/>
        <family val="2"/>
      </rPr>
      <t>S.no</t>
    </r>
    <r>
      <rPr>
        <sz val="10"/>
        <color theme="1"/>
        <rFont val="Calibri"/>
        <family val="2"/>
      </rPr>
      <t xml:space="preserve"> 04-45-b</t>
    </r>
  </si>
  <si>
    <r>
      <t xml:space="preserve">CH-03:
</t>
    </r>
    <r>
      <rPr>
        <sz val="10"/>
        <color rgb="FF000000"/>
        <rFont val="Calibri"/>
        <family val="2"/>
      </rPr>
      <t>S.no</t>
    </r>
    <r>
      <rPr>
        <sz val="10"/>
        <color theme="1"/>
        <rFont val="Calibri"/>
        <family val="2"/>
      </rPr>
      <t xml:space="preserve"> 03-09-d</t>
    </r>
  </si>
  <si>
    <t>CH-06:
S.no 06-05-h</t>
  </si>
  <si>
    <r>
      <t xml:space="preserve">CH-06:
</t>
    </r>
    <r>
      <rPr>
        <sz val="10"/>
        <color rgb="FF000000"/>
        <rFont val="Calibri"/>
        <family val="2"/>
      </rPr>
      <t>S.no</t>
    </r>
    <r>
      <rPr>
        <sz val="10"/>
        <color theme="1"/>
        <rFont val="Calibri"/>
        <family val="2"/>
      </rPr>
      <t xml:space="preserve"> 06-47-d</t>
    </r>
  </si>
  <si>
    <t>CH-07:
S.no 07-04-a-02</t>
  </si>
  <si>
    <t>CH-11:
S.no 11-13</t>
  </si>
  <si>
    <r>
      <t xml:space="preserve">CH-11:
</t>
    </r>
    <r>
      <rPr>
        <sz val="10"/>
        <color rgb="FF000000"/>
        <rFont val="Calibri"/>
        <family val="2"/>
      </rPr>
      <t>S.no</t>
    </r>
    <r>
      <rPr>
        <sz val="10"/>
        <color theme="1"/>
        <rFont val="Calibri"/>
        <family val="2"/>
      </rPr>
      <t xml:space="preserve"> 11-08-c</t>
    </r>
  </si>
  <si>
    <t>CH-13:
S.no 13-03-c-02</t>
  </si>
  <si>
    <t>CH-25:
S.no 25-41</t>
  </si>
  <si>
    <t>ELEC
N.S.I -01</t>
  </si>
  <si>
    <t>"CH-14:
S.no 14-148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</si>
</sst>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_);_(* \(#,##0\);_(* &quot;-&quot;??_);_(@_)"/>
    <numFmt numFmtId="165" formatCode="_(* #,##0.0_);_(* \(#,##0.0\);_(* &quot;-&quot;??_);_(@_)"/>
    <numFmt numFmtId="166" formatCode="_(* #,##0.00_);_(* \(#,##0.00\);_(* &quot;-&quot;??.0_);_(@_)"/>
    <numFmt numFmtId="167" formatCode="0.0"/>
    <numFmt numFmtId="168" formatCode="#,##0.0"/>
    <numFmt numFmtId="169" formatCode="#,##0.00;[Red]#,##0.00"/>
    <numFmt numFmtId="170" formatCode="#,##0.00000000"/>
    <numFmt numFmtId="171" formatCode="#,##0.0000000000"/>
    <numFmt numFmtId="172" formatCode="_(* #,##0.00_);_(* \(#,##0.00\);_(* &quot;-&quot;??.00_);_(@_)"/>
  </numFmts>
  <fonts count="63" x14ac:knownFonts="1">
    <font>
      <sz val="10"/>
      <color rgb="FF000000"/>
      <name val="Arial"/>
      <scheme val="minor"/>
    </font>
    <font>
      <sz val="10"/>
      <color theme="1"/>
      <name val="Calibri"/>
      <family val="2"/>
    </font>
    <font>
      <sz val="10"/>
      <name val="Arial"/>
      <family val="2"/>
    </font>
    <font>
      <sz val="10"/>
      <color theme="1"/>
      <name val="Tahoma"/>
      <family val="2"/>
    </font>
    <font>
      <sz val="10"/>
      <color rgb="FF000000"/>
      <name val="Calibri"/>
      <family val="2"/>
    </font>
    <font>
      <sz val="11"/>
      <color theme="1"/>
      <name val="Calibri"/>
      <family val="2"/>
    </font>
    <font>
      <b/>
      <sz val="11"/>
      <color theme="1"/>
      <name val="Tahoma"/>
      <family val="2"/>
    </font>
    <font>
      <b/>
      <sz val="11"/>
      <color rgb="FF000000"/>
      <name val="Tahoma"/>
      <family val="2"/>
    </font>
    <font>
      <b/>
      <sz val="10"/>
      <color theme="1"/>
      <name val="Tahoma"/>
      <family val="2"/>
    </font>
    <font>
      <sz val="11"/>
      <color theme="1"/>
      <name val="Tahoma"/>
      <family val="2"/>
    </font>
    <font>
      <b/>
      <sz val="10"/>
      <color rgb="FFFFFFFF"/>
      <name val="Tahoma"/>
      <family val="2"/>
    </font>
    <font>
      <b/>
      <sz val="10"/>
      <color rgb="FF0000FF"/>
      <name val="Tahoma"/>
      <family val="2"/>
    </font>
    <font>
      <sz val="10"/>
      <color rgb="FF000000"/>
      <name val="Tahoma"/>
      <family val="2"/>
    </font>
    <font>
      <b/>
      <sz val="10"/>
      <color rgb="FFFF0000"/>
      <name val="Tahoma"/>
      <family val="2"/>
    </font>
    <font>
      <sz val="10"/>
      <color rgb="FFFFFFFF"/>
      <name val="Tahoma"/>
      <family val="2"/>
    </font>
    <font>
      <b/>
      <sz val="10"/>
      <color rgb="FF000000"/>
      <name val="Tahoma"/>
      <family val="2"/>
    </font>
    <font>
      <b/>
      <sz val="10"/>
      <color theme="1"/>
      <name val="Tahoma"/>
      <family val="2"/>
    </font>
    <font>
      <b/>
      <sz val="11"/>
      <color theme="1"/>
      <name val="Calibri"/>
      <family val="2"/>
    </font>
    <font>
      <b/>
      <sz val="9"/>
      <color theme="1"/>
      <name val="Tahoma"/>
      <family val="2"/>
    </font>
    <font>
      <b/>
      <sz val="10"/>
      <color theme="1"/>
      <name val="Arial"/>
      <family val="2"/>
    </font>
    <font>
      <sz val="10"/>
      <color theme="1"/>
      <name val="Tahoma"/>
      <family val="2"/>
    </font>
    <font>
      <sz val="10"/>
      <color theme="1"/>
      <name val="Arial"/>
      <family val="2"/>
    </font>
    <font>
      <b/>
      <sz val="12"/>
      <color theme="1"/>
      <name val="Tahoma"/>
      <family val="2"/>
    </font>
    <font>
      <b/>
      <sz val="9"/>
      <color rgb="FFFFFFFF"/>
      <name val="Tahoma"/>
      <family val="2"/>
    </font>
    <font>
      <b/>
      <sz val="12"/>
      <color theme="1"/>
      <name val="Calibri"/>
      <family val="2"/>
    </font>
    <font>
      <sz val="11"/>
      <color rgb="FFFFFFFF"/>
      <name val="Calibri"/>
      <family val="2"/>
    </font>
    <font>
      <b/>
      <sz val="9"/>
      <color rgb="FFFF0000"/>
      <name val="Tahoma"/>
      <family val="2"/>
    </font>
    <font>
      <b/>
      <sz val="11"/>
      <color rgb="FFFFFFFF"/>
      <name val="Tahoma"/>
      <family val="2"/>
    </font>
    <font>
      <sz val="11"/>
      <color rgb="FFFFFFFF"/>
      <name val="Tahoma"/>
      <family val="2"/>
    </font>
    <font>
      <b/>
      <sz val="11"/>
      <color rgb="FFFF0000"/>
      <name val="Tahoma"/>
      <family val="2"/>
    </font>
    <font>
      <sz val="11"/>
      <color rgb="FF000000"/>
      <name val="Tahoma"/>
      <family val="2"/>
    </font>
    <font>
      <b/>
      <sz val="10"/>
      <color theme="1"/>
      <name val="Calibri Light"/>
      <family val="2"/>
    </font>
    <font>
      <sz val="10"/>
      <color theme="1"/>
      <name val="Calibri Light"/>
      <family val="2"/>
    </font>
    <font>
      <sz val="10"/>
      <color rgb="FF000000"/>
      <name val="Calibri Light"/>
      <family val="2"/>
    </font>
    <font>
      <sz val="10"/>
      <name val="Calibri Light"/>
      <family val="2"/>
    </font>
    <font>
      <b/>
      <sz val="10"/>
      <color rgb="FFFF0000"/>
      <name val="Calibri Light"/>
      <family val="2"/>
    </font>
    <font>
      <i/>
      <sz val="10"/>
      <color rgb="FF0000FF"/>
      <name val="Calibri Light"/>
      <family val="2"/>
    </font>
    <font>
      <b/>
      <i/>
      <sz val="10"/>
      <color rgb="FF0000FF"/>
      <name val="Calibri Light"/>
      <family val="2"/>
    </font>
    <font>
      <b/>
      <sz val="10"/>
      <color rgb="FF0000FF"/>
      <name val="Calibri Light"/>
      <family val="2"/>
    </font>
    <font>
      <b/>
      <sz val="11"/>
      <color theme="1"/>
      <name val="Calibri Light"/>
      <family val="2"/>
    </font>
    <font>
      <sz val="11"/>
      <name val="Calibri Light"/>
      <family val="2"/>
    </font>
    <font>
      <b/>
      <sz val="10"/>
      <name val="Calibri Light"/>
      <family val="2"/>
    </font>
    <font>
      <b/>
      <sz val="10"/>
      <color rgb="FF000000"/>
      <name val="Calibri Light"/>
      <family val="2"/>
    </font>
    <font>
      <b/>
      <i/>
      <sz val="10"/>
      <color theme="1"/>
      <name val="Calibri Light"/>
      <family val="2"/>
    </font>
    <font>
      <b/>
      <i/>
      <sz val="10"/>
      <color rgb="FFFF0000"/>
      <name val="Calibri Light"/>
      <family val="2"/>
    </font>
    <font>
      <i/>
      <sz val="10"/>
      <color theme="1"/>
      <name val="Calibri Light"/>
      <family val="2"/>
    </font>
    <font>
      <u/>
      <sz val="10"/>
      <color rgb="FF1155CC"/>
      <name val="Calibri Light"/>
      <family val="2"/>
    </font>
    <font>
      <b/>
      <sz val="13"/>
      <color theme="1"/>
      <name val="Calibri Light"/>
      <family val="2"/>
    </font>
    <font>
      <b/>
      <sz val="12"/>
      <color theme="1"/>
      <name val="Calibri Light"/>
      <family val="2"/>
    </font>
    <font>
      <b/>
      <i/>
      <sz val="11"/>
      <color theme="1"/>
      <name val="Calibri Light"/>
      <family val="2"/>
    </font>
    <font>
      <b/>
      <i/>
      <sz val="11"/>
      <color rgb="FFFF0000"/>
      <name val="Calibri Light"/>
      <family val="2"/>
    </font>
    <font>
      <i/>
      <sz val="11"/>
      <color theme="1"/>
      <name val="Calibri Light"/>
      <family val="2"/>
    </font>
    <font>
      <sz val="11"/>
      <color theme="1"/>
      <name val="Calibri Light"/>
      <family val="2"/>
    </font>
    <font>
      <sz val="12"/>
      <color rgb="FF000000"/>
      <name val="Calibri Light"/>
      <family val="2"/>
    </font>
    <font>
      <b/>
      <sz val="12"/>
      <color rgb="FF000000"/>
      <name val="Calibri Light"/>
      <family val="2"/>
    </font>
    <font>
      <b/>
      <sz val="11"/>
      <color rgb="FF000000"/>
      <name val="Calibri Light"/>
      <family val="2"/>
    </font>
    <font>
      <b/>
      <sz val="10"/>
      <color theme="1"/>
      <name val="Calibri"/>
      <family val="2"/>
    </font>
    <font>
      <sz val="10"/>
      <name val="Calibri"/>
      <family val="2"/>
    </font>
    <font>
      <b/>
      <i/>
      <sz val="10"/>
      <color theme="1"/>
      <name val="Calibri"/>
      <family val="2"/>
    </font>
    <font>
      <b/>
      <i/>
      <sz val="10"/>
      <color rgb="FFFF0000"/>
      <name val="Calibri"/>
      <family val="2"/>
    </font>
    <font>
      <i/>
      <sz val="10"/>
      <color theme="1"/>
      <name val="Calibri"/>
      <family val="2"/>
    </font>
    <font>
      <b/>
      <sz val="10"/>
      <color rgb="FF000000"/>
      <name val="Calibri"/>
      <family val="2"/>
    </font>
    <font>
      <b/>
      <sz val="10"/>
      <name val="Calibri"/>
      <family val="2"/>
    </font>
  </fonts>
  <fills count="15">
    <fill>
      <patternFill patternType="none"/>
    </fill>
    <fill>
      <patternFill patternType="gray125"/>
    </fill>
    <fill>
      <patternFill patternType="solid">
        <fgColor theme="0"/>
        <bgColor theme="0"/>
      </patternFill>
    </fill>
    <fill>
      <patternFill patternType="solid">
        <fgColor rgb="FFD9D9D9"/>
        <bgColor rgb="FFD9D9D9"/>
      </patternFill>
    </fill>
    <fill>
      <patternFill patternType="solid">
        <fgColor rgb="FFEFEFEF"/>
        <bgColor rgb="FFEFEFEF"/>
      </patternFill>
    </fill>
    <fill>
      <patternFill patternType="solid">
        <fgColor rgb="FFFFFFFF"/>
        <bgColor rgb="FFFFFFFF"/>
      </patternFill>
    </fill>
    <fill>
      <patternFill patternType="solid">
        <fgColor rgb="FFCFE2F3"/>
        <bgColor rgb="FFCFE2F3"/>
      </patternFill>
    </fill>
    <fill>
      <patternFill patternType="solid">
        <fgColor rgb="FFF3F3F3"/>
        <bgColor rgb="FFF3F3F3"/>
      </patternFill>
    </fill>
    <fill>
      <patternFill patternType="solid">
        <fgColor rgb="FFCCCCCC"/>
        <bgColor rgb="FFCCCCCC"/>
      </patternFill>
    </fill>
    <fill>
      <patternFill patternType="solid">
        <fgColor theme="0"/>
        <bgColor rgb="FFD9D9D9"/>
      </patternFill>
    </fill>
    <fill>
      <patternFill patternType="solid">
        <fgColor theme="0"/>
        <bgColor indexed="64"/>
      </patternFill>
    </fill>
    <fill>
      <patternFill patternType="solid">
        <fgColor theme="0"/>
        <bgColor rgb="FFFFFFFF"/>
      </patternFill>
    </fill>
    <fill>
      <patternFill patternType="solid">
        <fgColor theme="5" tint="0.79998168889431442"/>
        <bgColor rgb="FFEFEFEF"/>
      </patternFill>
    </fill>
    <fill>
      <patternFill patternType="solid">
        <fgColor theme="5" tint="0.79998168889431442"/>
        <bgColor indexed="64"/>
      </patternFill>
    </fill>
    <fill>
      <patternFill patternType="solid">
        <fgColor theme="0"/>
        <bgColor rgb="FFEFEFEF"/>
      </patternFill>
    </fill>
  </fills>
  <borders count="102">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style="thin">
        <color rgb="FF000000"/>
      </top>
      <bottom style="thin">
        <color rgb="FF000000"/>
      </bottom>
      <diagonal/>
    </border>
    <border>
      <left/>
      <right style="thin">
        <color rgb="FF000000"/>
      </right>
      <top style="thin">
        <color rgb="FF000000"/>
      </top>
      <bottom style="medium">
        <color rgb="FF000000"/>
      </bottom>
      <diagonal/>
    </border>
    <border>
      <left/>
      <right/>
      <top/>
      <bottom/>
      <diagonal/>
    </border>
    <border>
      <left/>
      <right/>
      <top/>
      <bottom/>
      <diagonal/>
    </border>
    <border>
      <left/>
      <right/>
      <top/>
      <bottom/>
      <diagonal/>
    </border>
    <border>
      <left/>
      <right/>
      <top/>
      <bottom/>
      <diagonal/>
    </border>
    <border>
      <left/>
      <right style="thin">
        <color rgb="FF000000"/>
      </right>
      <top style="thin">
        <color rgb="FF000000"/>
      </top>
      <bottom style="thin">
        <color rgb="FF000000"/>
      </bottom>
      <diagonal/>
    </border>
    <border>
      <left/>
      <right/>
      <top/>
      <bottom/>
      <diagonal/>
    </border>
    <border>
      <left/>
      <right/>
      <top style="thin">
        <color rgb="FF000000"/>
      </top>
      <bottom style="medium">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medium">
        <color rgb="FF000000"/>
      </top>
      <bottom style="medium">
        <color rgb="FF000000"/>
      </bottom>
      <diagonal/>
    </border>
    <border>
      <left style="double">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top/>
      <bottom/>
      <diagonal/>
    </border>
    <border>
      <left/>
      <right style="medium">
        <color indexed="64"/>
      </right>
      <top/>
      <bottom/>
      <diagonal/>
    </border>
    <border>
      <left style="medium">
        <color indexed="64"/>
      </left>
      <right/>
      <top style="medium">
        <color rgb="FF000000"/>
      </top>
      <bottom style="thin">
        <color rgb="FF000000"/>
      </bottom>
      <diagonal/>
    </border>
    <border>
      <left style="thin">
        <color rgb="FF000000"/>
      </left>
      <right style="medium">
        <color indexed="64"/>
      </right>
      <top style="medium">
        <color rgb="FF000000"/>
      </top>
      <bottom style="thin">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top/>
      <bottom style="thin">
        <color rgb="FF000000"/>
      </bottom>
      <diagonal/>
    </border>
    <border>
      <left style="thin">
        <color rgb="FF000000"/>
      </left>
      <right style="medium">
        <color indexed="64"/>
      </right>
      <top/>
      <bottom style="thin">
        <color rgb="FF000000"/>
      </bottom>
      <diagonal/>
    </border>
    <border>
      <left/>
      <right style="thin">
        <color rgb="FF000000"/>
      </right>
      <top style="medium">
        <color rgb="FF000000"/>
      </top>
      <bottom style="medium">
        <color indexed="64"/>
      </bottom>
      <diagonal/>
    </border>
    <border>
      <left style="thin">
        <color rgb="FF000000"/>
      </left>
      <right style="medium">
        <color indexed="64"/>
      </right>
      <top style="medium">
        <color rgb="FF000000"/>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top style="medium">
        <color rgb="FF000000"/>
      </top>
      <bottom style="medium">
        <color rgb="FF000000"/>
      </bottom>
      <diagonal/>
    </border>
    <border>
      <left style="thin">
        <color rgb="FF000000"/>
      </left>
      <right style="medium">
        <color indexed="64"/>
      </right>
      <top style="medium">
        <color rgb="FF000000"/>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rgb="FF000000"/>
      </right>
      <top/>
      <bottom style="thin">
        <color rgb="FF000000"/>
      </bottom>
      <diagonal/>
    </border>
    <border>
      <left/>
      <right style="medium">
        <color indexed="64"/>
      </right>
      <top style="medium">
        <color rgb="FF000000"/>
      </top>
      <bottom style="medium">
        <color rgb="FF000000"/>
      </bottom>
      <diagonal/>
    </border>
    <border>
      <left/>
      <right style="medium">
        <color indexed="64"/>
      </right>
      <top/>
      <bottom style="medium">
        <color rgb="FF000000"/>
      </bottom>
      <diagonal/>
    </border>
    <border>
      <left style="medium">
        <color indexed="64"/>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top style="medium">
        <color rgb="FF000000"/>
      </top>
      <bottom style="medium">
        <color indexed="64"/>
      </bottom>
      <diagonal/>
    </border>
  </borders>
  <cellStyleXfs count="1">
    <xf numFmtId="0" fontId="0" fillId="0" borderId="0"/>
  </cellStyleXfs>
  <cellXfs count="552">
    <xf numFmtId="0" fontId="0" fillId="0" borderId="0" xfId="0"/>
    <xf numFmtId="0" fontId="1" fillId="0" borderId="0" xfId="0" applyFont="1" applyAlignment="1">
      <alignment horizontal="center" vertical="center"/>
    </xf>
    <xf numFmtId="0" fontId="1" fillId="0" borderId="0" xfId="0" applyFont="1"/>
    <xf numFmtId="0" fontId="1" fillId="0" borderId="0" xfId="0" applyFont="1" applyAlignment="1">
      <alignment horizontal="center"/>
    </xf>
    <xf numFmtId="0" fontId="1" fillId="0" borderId="0" xfId="0" applyFont="1" applyAlignment="1">
      <alignment vertical="center"/>
    </xf>
    <xf numFmtId="0" fontId="4" fillId="0" borderId="0" xfId="0" applyFont="1"/>
    <xf numFmtId="3" fontId="1" fillId="0" borderId="0" xfId="0" applyNumberFormat="1" applyFont="1"/>
    <xf numFmtId="4" fontId="3" fillId="5" borderId="0" xfId="0" applyNumberFormat="1" applyFont="1" applyFill="1"/>
    <xf numFmtId="4" fontId="3" fillId="5" borderId="0" xfId="0" applyNumberFormat="1" applyFont="1" applyFill="1" applyAlignment="1">
      <alignment vertical="center"/>
    </xf>
    <xf numFmtId="4" fontId="8" fillId="4" borderId="25" xfId="0" applyNumberFormat="1" applyFont="1" applyFill="1" applyBorder="1" applyAlignment="1">
      <alignment horizontal="center" vertical="center"/>
    </xf>
    <xf numFmtId="0" fontId="8" fillId="4" borderId="26" xfId="0" applyFont="1" applyFill="1" applyBorder="1" applyAlignment="1">
      <alignment horizontal="center" vertical="center"/>
    </xf>
    <xf numFmtId="0" fontId="8" fillId="4" borderId="27" xfId="0" applyFont="1" applyFill="1" applyBorder="1" applyAlignment="1">
      <alignment horizontal="center" vertical="center"/>
    </xf>
    <xf numFmtId="168" fontId="6" fillId="6" borderId="28" xfId="0" applyNumberFormat="1" applyFont="1" applyFill="1" applyBorder="1" applyAlignment="1">
      <alignment horizontal="center" vertical="center"/>
    </xf>
    <xf numFmtId="167" fontId="6" fillId="6" borderId="7" xfId="0" applyNumberFormat="1" applyFont="1" applyFill="1" applyBorder="1" applyAlignment="1">
      <alignment vertical="center"/>
    </xf>
    <xf numFmtId="4" fontId="9" fillId="6" borderId="7" xfId="0" applyNumberFormat="1" applyFont="1" applyFill="1" applyBorder="1" applyAlignment="1">
      <alignment vertical="center"/>
    </xf>
    <xf numFmtId="2" fontId="9" fillId="6" borderId="7" xfId="0" applyNumberFormat="1" applyFont="1" applyFill="1" applyBorder="1" applyAlignment="1">
      <alignment vertical="center"/>
    </xf>
    <xf numFmtId="4" fontId="6" fillId="6" borderId="7" xfId="0" applyNumberFormat="1" applyFont="1" applyFill="1" applyBorder="1" applyAlignment="1">
      <alignment horizontal="center" vertical="center"/>
    </xf>
    <xf numFmtId="4" fontId="10" fillId="0" borderId="0" xfId="0" applyNumberFormat="1" applyFont="1" applyAlignment="1">
      <alignment horizontal="center"/>
    </xf>
    <xf numFmtId="0" fontId="11" fillId="5" borderId="7" xfId="0" applyFont="1" applyFill="1" applyBorder="1"/>
    <xf numFmtId="4" fontId="12" fillId="5" borderId="7" xfId="0" applyNumberFormat="1" applyFont="1" applyFill="1" applyBorder="1" applyAlignment="1">
      <alignment horizontal="center"/>
    </xf>
    <xf numFmtId="4" fontId="8" fillId="0" borderId="29" xfId="0" applyNumberFormat="1" applyFont="1" applyBorder="1" applyAlignment="1">
      <alignment horizontal="center" vertical="center"/>
    </xf>
    <xf numFmtId="3" fontId="8" fillId="7" borderId="7" xfId="0" applyNumberFormat="1" applyFont="1" applyFill="1" applyBorder="1" applyAlignment="1">
      <alignment wrapText="1"/>
    </xf>
    <xf numFmtId="2" fontId="3" fillId="7" borderId="7" xfId="0" applyNumberFormat="1" applyFont="1" applyFill="1" applyBorder="1"/>
    <xf numFmtId="0" fontId="3" fillId="7" borderId="7" xfId="0" applyFont="1" applyFill="1" applyBorder="1"/>
    <xf numFmtId="2" fontId="3" fillId="5" borderId="7" xfId="0" applyNumberFormat="1" applyFont="1" applyFill="1" applyBorder="1"/>
    <xf numFmtId="4" fontId="3" fillId="0" borderId="7" xfId="0" applyNumberFormat="1" applyFont="1" applyBorder="1"/>
    <xf numFmtId="0" fontId="8" fillId="5" borderId="7" xfId="0" applyFont="1" applyFill="1" applyBorder="1"/>
    <xf numFmtId="2" fontId="8" fillId="5" borderId="7" xfId="0" applyNumberFormat="1" applyFont="1" applyFill="1" applyBorder="1" applyAlignment="1">
      <alignment horizontal="right"/>
    </xf>
    <xf numFmtId="4" fontId="8" fillId="0" borderId="28" xfId="0" applyNumberFormat="1" applyFont="1" applyBorder="1" applyAlignment="1">
      <alignment horizontal="center"/>
    </xf>
    <xf numFmtId="3" fontId="13" fillId="7" borderId="7" xfId="0" applyNumberFormat="1" applyFont="1" applyFill="1" applyBorder="1"/>
    <xf numFmtId="2" fontId="8" fillId="7" borderId="7" xfId="0" applyNumberFormat="1" applyFont="1" applyFill="1" applyBorder="1"/>
    <xf numFmtId="2" fontId="8" fillId="5" borderId="7" xfId="0" applyNumberFormat="1" applyFont="1" applyFill="1" applyBorder="1"/>
    <xf numFmtId="4" fontId="14" fillId="0" borderId="7" xfId="0" applyNumberFormat="1" applyFont="1" applyBorder="1"/>
    <xf numFmtId="4" fontId="8" fillId="0" borderId="28" xfId="0" applyNumberFormat="1" applyFont="1" applyBorder="1" applyAlignment="1">
      <alignment horizontal="center" vertical="center"/>
    </xf>
    <xf numFmtId="4" fontId="3" fillId="0" borderId="28" xfId="0" applyNumberFormat="1" applyFont="1" applyBorder="1"/>
    <xf numFmtId="3" fontId="8" fillId="7" borderId="7" xfId="0" applyNumberFormat="1" applyFont="1" applyFill="1" applyBorder="1"/>
    <xf numFmtId="4" fontId="3" fillId="3" borderId="28" xfId="0" applyNumberFormat="1" applyFont="1" applyFill="1" applyBorder="1"/>
    <xf numFmtId="0" fontId="3" fillId="3" borderId="7" xfId="0" applyFont="1" applyFill="1" applyBorder="1"/>
    <xf numFmtId="169" fontId="3" fillId="3" borderId="7" xfId="0" applyNumberFormat="1" applyFont="1" applyFill="1" applyBorder="1"/>
    <xf numFmtId="2" fontId="8" fillId="3" borderId="7" xfId="0" applyNumberFormat="1" applyFont="1" applyFill="1" applyBorder="1" applyAlignment="1">
      <alignment horizontal="right" vertical="center"/>
    </xf>
    <xf numFmtId="4" fontId="8" fillId="3" borderId="7" xfId="0" applyNumberFormat="1" applyFont="1" applyFill="1" applyBorder="1" applyAlignment="1">
      <alignment horizontal="center" vertical="center"/>
    </xf>
    <xf numFmtId="2" fontId="8" fillId="3" borderId="6" xfId="0" applyNumberFormat="1" applyFont="1" applyFill="1" applyBorder="1" applyAlignment="1">
      <alignment horizontal="right" vertical="center"/>
    </xf>
    <xf numFmtId="4" fontId="8" fillId="3" borderId="6" xfId="0" applyNumberFormat="1" applyFont="1" applyFill="1" applyBorder="1" applyAlignment="1">
      <alignment horizontal="center" vertical="center"/>
    </xf>
    <xf numFmtId="4" fontId="8" fillId="0" borderId="28" xfId="0" applyNumberFormat="1" applyFont="1" applyBorder="1"/>
    <xf numFmtId="0" fontId="8" fillId="7" borderId="7" xfId="0" applyFont="1" applyFill="1" applyBorder="1"/>
    <xf numFmtId="4" fontId="10" fillId="5" borderId="0" xfId="0" applyNumberFormat="1" applyFont="1" applyFill="1" applyAlignment="1">
      <alignment horizontal="center"/>
    </xf>
    <xf numFmtId="170" fontId="3" fillId="5" borderId="0" xfId="0" applyNumberFormat="1" applyFont="1" applyFill="1"/>
    <xf numFmtId="171" fontId="3" fillId="5" borderId="0" xfId="0" applyNumberFormat="1" applyFont="1" applyFill="1"/>
    <xf numFmtId="4" fontId="8" fillId="0" borderId="29" xfId="0" applyNumberFormat="1" applyFont="1" applyBorder="1" applyAlignment="1">
      <alignment horizontal="center"/>
    </xf>
    <xf numFmtId="4" fontId="3" fillId="7" borderId="7" xfId="0" applyNumberFormat="1" applyFont="1" applyFill="1" applyBorder="1"/>
    <xf numFmtId="3" fontId="3" fillId="7" borderId="7" xfId="0" applyNumberFormat="1" applyFont="1" applyFill="1" applyBorder="1"/>
    <xf numFmtId="4" fontId="3" fillId="3" borderId="7" xfId="0" applyNumberFormat="1" applyFont="1" applyFill="1" applyBorder="1"/>
    <xf numFmtId="2" fontId="8" fillId="3" borderId="7" xfId="0" applyNumberFormat="1" applyFont="1" applyFill="1" applyBorder="1"/>
    <xf numFmtId="4" fontId="8" fillId="3" borderId="7" xfId="0" applyNumberFormat="1" applyFont="1" applyFill="1" applyBorder="1" applyAlignment="1">
      <alignment horizontal="center"/>
    </xf>
    <xf numFmtId="4" fontId="8" fillId="3" borderId="6" xfId="0" applyNumberFormat="1" applyFont="1" applyFill="1" applyBorder="1" applyAlignment="1">
      <alignment horizontal="center"/>
    </xf>
    <xf numFmtId="2" fontId="8" fillId="3" borderId="7" xfId="0" applyNumberFormat="1" applyFont="1" applyFill="1" applyBorder="1" applyAlignment="1">
      <alignment horizontal="right"/>
    </xf>
    <xf numFmtId="4" fontId="8" fillId="5" borderId="0" xfId="0" applyNumberFormat="1" applyFont="1" applyFill="1"/>
    <xf numFmtId="3" fontId="8" fillId="7" borderId="7" xfId="0" applyNumberFormat="1" applyFont="1" applyFill="1" applyBorder="1" applyAlignment="1">
      <alignment vertical="top" wrapText="1"/>
    </xf>
    <xf numFmtId="3" fontId="15" fillId="4" borderId="7" xfId="0" applyNumberFormat="1" applyFont="1" applyFill="1" applyBorder="1"/>
    <xf numFmtId="2" fontId="3" fillId="4" borderId="7" xfId="0" applyNumberFormat="1" applyFont="1" applyFill="1" applyBorder="1"/>
    <xf numFmtId="3" fontId="8" fillId="4" borderId="7" xfId="0" applyNumberFormat="1" applyFont="1" applyFill="1" applyBorder="1"/>
    <xf numFmtId="2" fontId="8" fillId="4" borderId="7" xfId="0" applyNumberFormat="1" applyFont="1" applyFill="1" applyBorder="1" applyAlignment="1">
      <alignment horizontal="right"/>
    </xf>
    <xf numFmtId="4" fontId="15" fillId="4" borderId="7" xfId="0" applyNumberFormat="1" applyFont="1" applyFill="1" applyBorder="1"/>
    <xf numFmtId="4" fontId="8" fillId="4" borderId="7" xfId="0" applyNumberFormat="1" applyFont="1" applyFill="1" applyBorder="1"/>
    <xf numFmtId="4" fontId="3" fillId="4" borderId="7" xfId="0" applyNumberFormat="1" applyFont="1" applyFill="1" applyBorder="1"/>
    <xf numFmtId="2" fontId="8" fillId="4" borderId="7" xfId="0" applyNumberFormat="1" applyFont="1" applyFill="1" applyBorder="1"/>
    <xf numFmtId="3" fontId="15" fillId="5" borderId="7" xfId="0" applyNumberFormat="1" applyFont="1" applyFill="1" applyBorder="1"/>
    <xf numFmtId="3" fontId="15" fillId="7" borderId="7" xfId="0" applyNumberFormat="1" applyFont="1" applyFill="1" applyBorder="1"/>
    <xf numFmtId="3" fontId="6" fillId="7" borderId="7" xfId="0" applyNumberFormat="1" applyFont="1" applyFill="1" applyBorder="1"/>
    <xf numFmtId="2" fontId="6" fillId="7" borderId="7" xfId="0" applyNumberFormat="1" applyFont="1" applyFill="1" applyBorder="1"/>
    <xf numFmtId="4" fontId="6" fillId="7" borderId="7" xfId="0" applyNumberFormat="1" applyFont="1" applyFill="1" applyBorder="1"/>
    <xf numFmtId="4" fontId="8" fillId="7" borderId="7" xfId="0" applyNumberFormat="1" applyFont="1" applyFill="1" applyBorder="1" applyAlignment="1">
      <alignment wrapText="1"/>
    </xf>
    <xf numFmtId="2" fontId="16" fillId="7" borderId="7" xfId="0" applyNumberFormat="1" applyFont="1" applyFill="1" applyBorder="1" applyAlignment="1">
      <alignment horizontal="right"/>
    </xf>
    <xf numFmtId="2" fontId="16" fillId="5" borderId="7" xfId="0" applyNumberFormat="1" applyFont="1" applyFill="1" applyBorder="1" applyAlignment="1">
      <alignment horizontal="right"/>
    </xf>
    <xf numFmtId="4" fontId="8" fillId="7" borderId="7" xfId="0" applyNumberFormat="1" applyFont="1" applyFill="1" applyBorder="1"/>
    <xf numFmtId="4" fontId="8" fillId="0" borderId="7" xfId="0" applyNumberFormat="1" applyFont="1" applyBorder="1"/>
    <xf numFmtId="4" fontId="17" fillId="0" borderId="7" xfId="0" applyNumberFormat="1" applyFont="1" applyBorder="1" applyAlignment="1">
      <alignment horizontal="center"/>
    </xf>
    <xf numFmtId="3" fontId="18" fillId="7" borderId="7" xfId="0" applyNumberFormat="1" applyFont="1" applyFill="1" applyBorder="1"/>
    <xf numFmtId="2" fontId="17" fillId="7" borderId="7" xfId="0" applyNumberFormat="1" applyFont="1" applyFill="1" applyBorder="1" applyAlignment="1">
      <alignment horizontal="right"/>
    </xf>
    <xf numFmtId="4" fontId="16" fillId="0" borderId="28" xfId="0" applyNumberFormat="1" applyFont="1" applyBorder="1" applyAlignment="1">
      <alignment horizontal="center"/>
    </xf>
    <xf numFmtId="3" fontId="16" fillId="7" borderId="7" xfId="0" applyNumberFormat="1" applyFont="1" applyFill="1" applyBorder="1" applyAlignment="1">
      <alignment wrapText="1"/>
    </xf>
    <xf numFmtId="2" fontId="3" fillId="3" borderId="7" xfId="0" applyNumberFormat="1" applyFont="1" applyFill="1" applyBorder="1"/>
    <xf numFmtId="2" fontId="6" fillId="7" borderId="7" xfId="0" applyNumberFormat="1" applyFont="1" applyFill="1" applyBorder="1" applyAlignment="1">
      <alignment horizontal="right"/>
    </xf>
    <xf numFmtId="2" fontId="19" fillId="7" borderId="7" xfId="0" applyNumberFormat="1" applyFont="1" applyFill="1" applyBorder="1"/>
    <xf numFmtId="3" fontId="16" fillId="7" borderId="7" xfId="0" applyNumberFormat="1" applyFont="1" applyFill="1" applyBorder="1"/>
    <xf numFmtId="2" fontId="20" fillId="7" borderId="7" xfId="0" applyNumberFormat="1" applyFont="1" applyFill="1" applyBorder="1"/>
    <xf numFmtId="2" fontId="21" fillId="7" borderId="7" xfId="0" applyNumberFormat="1" applyFont="1" applyFill="1" applyBorder="1"/>
    <xf numFmtId="2" fontId="21" fillId="5" borderId="7" xfId="0" applyNumberFormat="1" applyFont="1" applyFill="1" applyBorder="1"/>
    <xf numFmtId="4" fontId="19" fillId="0" borderId="28" xfId="0" applyNumberFormat="1" applyFont="1" applyBorder="1" applyAlignment="1">
      <alignment horizontal="center"/>
    </xf>
    <xf numFmtId="2" fontId="16" fillId="7" borderId="7" xfId="0" applyNumberFormat="1" applyFont="1" applyFill="1" applyBorder="1"/>
    <xf numFmtId="4" fontId="21" fillId="0" borderId="28" xfId="0" applyNumberFormat="1" applyFont="1" applyBorder="1"/>
    <xf numFmtId="4" fontId="20" fillId="7" borderId="7" xfId="0" applyNumberFormat="1" applyFont="1" applyFill="1" applyBorder="1"/>
    <xf numFmtId="4" fontId="16" fillId="7" borderId="7" xfId="0" applyNumberFormat="1" applyFont="1" applyFill="1" applyBorder="1"/>
    <xf numFmtId="4" fontId="8" fillId="0" borderId="29" xfId="0" applyNumberFormat="1" applyFont="1" applyBorder="1"/>
    <xf numFmtId="4" fontId="3" fillId="0" borderId="29" xfId="0" applyNumberFormat="1" applyFont="1" applyBorder="1"/>
    <xf numFmtId="4" fontId="21" fillId="7" borderId="7" xfId="0" applyNumberFormat="1" applyFont="1" applyFill="1" applyBorder="1"/>
    <xf numFmtId="4" fontId="3" fillId="0" borderId="28" xfId="0" applyNumberFormat="1" applyFont="1" applyBorder="1" applyAlignment="1">
      <alignment horizontal="center"/>
    </xf>
    <xf numFmtId="4" fontId="8" fillId="3" borderId="7" xfId="0" applyNumberFormat="1" applyFont="1" applyFill="1" applyBorder="1"/>
    <xf numFmtId="169" fontId="8" fillId="3" borderId="7" xfId="0" applyNumberFormat="1" applyFont="1" applyFill="1" applyBorder="1"/>
    <xf numFmtId="4" fontId="17" fillId="0" borderId="7" xfId="0" applyNumberFormat="1" applyFont="1" applyBorder="1" applyAlignment="1">
      <alignment horizontal="center" vertical="center"/>
    </xf>
    <xf numFmtId="4" fontId="5" fillId="5" borderId="0" xfId="0" applyNumberFormat="1" applyFont="1" applyFill="1"/>
    <xf numFmtId="4" fontId="5" fillId="5" borderId="0" xfId="0" applyNumberFormat="1" applyFont="1" applyFill="1" applyAlignment="1">
      <alignment vertical="center"/>
    </xf>
    <xf numFmtId="4" fontId="6" fillId="4" borderId="25" xfId="0" applyNumberFormat="1" applyFont="1" applyFill="1" applyBorder="1" applyAlignment="1">
      <alignment horizontal="center" vertical="center"/>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3" fontId="23" fillId="0" borderId="0" xfId="0" applyNumberFormat="1" applyFont="1" applyAlignment="1">
      <alignment horizontal="center"/>
    </xf>
    <xf numFmtId="168" fontId="6" fillId="6" borderId="29" xfId="0" applyNumberFormat="1" applyFont="1" applyFill="1" applyBorder="1" applyAlignment="1">
      <alignment horizontal="center" vertical="center"/>
    </xf>
    <xf numFmtId="0" fontId="6" fillId="6" borderId="7" xfId="0" applyFont="1" applyFill="1" applyBorder="1" applyAlignment="1">
      <alignment vertical="center"/>
    </xf>
    <xf numFmtId="0" fontId="5" fillId="6" borderId="7" xfId="0" applyFont="1" applyFill="1" applyBorder="1" applyAlignment="1">
      <alignment vertical="center"/>
    </xf>
    <xf numFmtId="2" fontId="5" fillId="6" borderId="7" xfId="0" applyNumberFormat="1" applyFont="1" applyFill="1" applyBorder="1" applyAlignment="1">
      <alignment vertical="center"/>
    </xf>
    <xf numFmtId="4" fontId="18" fillId="6" borderId="7" xfId="0" applyNumberFormat="1" applyFont="1" applyFill="1" applyBorder="1" applyAlignment="1">
      <alignment horizontal="center" vertical="center"/>
    </xf>
    <xf numFmtId="4" fontId="23" fillId="0" borderId="0" xfId="0" applyNumberFormat="1" applyFont="1" applyAlignment="1">
      <alignment horizontal="center"/>
    </xf>
    <xf numFmtId="4" fontId="18" fillId="0" borderId="29" xfId="0" applyNumberFormat="1" applyFont="1" applyBorder="1" applyAlignment="1">
      <alignment horizontal="center" vertical="center"/>
    </xf>
    <xf numFmtId="2" fontId="5" fillId="7" borderId="7" xfId="0" applyNumberFormat="1" applyFont="1" applyFill="1" applyBorder="1"/>
    <xf numFmtId="0" fontId="5" fillId="7" borderId="7" xfId="0" applyFont="1" applyFill="1" applyBorder="1"/>
    <xf numFmtId="2" fontId="5" fillId="5" borderId="7" xfId="0" applyNumberFormat="1" applyFont="1" applyFill="1" applyBorder="1"/>
    <xf numFmtId="4" fontId="5" fillId="0" borderId="7" xfId="0" applyNumberFormat="1" applyFont="1" applyBorder="1"/>
    <xf numFmtId="4" fontId="18" fillId="0" borderId="28" xfId="0" applyNumberFormat="1" applyFont="1" applyBorder="1" applyAlignment="1">
      <alignment horizontal="center"/>
    </xf>
    <xf numFmtId="0" fontId="18" fillId="7" borderId="7" xfId="0" applyFont="1" applyFill="1" applyBorder="1"/>
    <xf numFmtId="2" fontId="17" fillId="7" borderId="7" xfId="0" applyNumberFormat="1" applyFont="1" applyFill="1" applyBorder="1"/>
    <xf numFmtId="2" fontId="24" fillId="7" borderId="7" xfId="0" applyNumberFormat="1" applyFont="1" applyFill="1" applyBorder="1" applyAlignment="1">
      <alignment horizontal="right"/>
    </xf>
    <xf numFmtId="2" fontId="17" fillId="5" borderId="7" xfId="0" applyNumberFormat="1" applyFont="1" applyFill="1" applyBorder="1"/>
    <xf numFmtId="4" fontId="25" fillId="0" borderId="7" xfId="0" applyNumberFormat="1" applyFont="1" applyBorder="1"/>
    <xf numFmtId="4" fontId="5" fillId="0" borderId="28" xfId="0" applyNumberFormat="1" applyFont="1" applyBorder="1"/>
    <xf numFmtId="4" fontId="5" fillId="3" borderId="28" xfId="0" applyNumberFormat="1" applyFont="1" applyFill="1" applyBorder="1"/>
    <xf numFmtId="0" fontId="5" fillId="3" borderId="7" xfId="0" applyFont="1" applyFill="1" applyBorder="1"/>
    <xf numFmtId="169" fontId="5" fillId="3" borderId="7" xfId="0" applyNumberFormat="1" applyFont="1" applyFill="1" applyBorder="1"/>
    <xf numFmtId="2" fontId="18" fillId="3" borderId="7" xfId="0" applyNumberFormat="1" applyFont="1" applyFill="1" applyBorder="1" applyAlignment="1">
      <alignment horizontal="right" vertical="center"/>
    </xf>
    <xf numFmtId="4" fontId="18" fillId="3" borderId="7" xfId="0" applyNumberFormat="1" applyFont="1" applyFill="1" applyBorder="1" applyAlignment="1">
      <alignment horizontal="center" vertical="center"/>
    </xf>
    <xf numFmtId="2" fontId="18" fillId="3" borderId="6" xfId="0" applyNumberFormat="1" applyFont="1" applyFill="1" applyBorder="1" applyAlignment="1">
      <alignment horizontal="right" vertical="center"/>
    </xf>
    <xf numFmtId="4" fontId="18" fillId="3" borderId="6" xfId="0" applyNumberFormat="1" applyFont="1" applyFill="1" applyBorder="1" applyAlignment="1">
      <alignment horizontal="center" vertical="center"/>
    </xf>
    <xf numFmtId="168" fontId="6" fillId="6" borderId="7" xfId="0" applyNumberFormat="1" applyFont="1" applyFill="1" applyBorder="1" applyAlignment="1">
      <alignment horizontal="center" vertical="center"/>
    </xf>
    <xf numFmtId="4" fontId="18" fillId="0" borderId="7" xfId="0" applyNumberFormat="1" applyFont="1" applyBorder="1" applyAlignment="1">
      <alignment horizontal="center" vertical="center"/>
    </xf>
    <xf numFmtId="4" fontId="18" fillId="0" borderId="7" xfId="0" applyNumberFormat="1" applyFont="1" applyBorder="1" applyAlignment="1">
      <alignment horizontal="center"/>
    </xf>
    <xf numFmtId="3" fontId="26" fillId="7" borderId="7" xfId="0" applyNumberFormat="1" applyFont="1" applyFill="1" applyBorder="1"/>
    <xf numFmtId="3" fontId="24" fillId="7" borderId="7" xfId="0" applyNumberFormat="1" applyFont="1" applyFill="1" applyBorder="1"/>
    <xf numFmtId="3" fontId="21" fillId="7" borderId="7" xfId="0" applyNumberFormat="1" applyFont="1" applyFill="1" applyBorder="1"/>
    <xf numFmtId="4" fontId="23" fillId="5" borderId="0" xfId="0" applyNumberFormat="1" applyFont="1" applyFill="1" applyAlignment="1">
      <alignment horizontal="center"/>
    </xf>
    <xf numFmtId="171" fontId="23" fillId="5" borderId="0" xfId="0" applyNumberFormat="1" applyFont="1" applyFill="1" applyAlignment="1">
      <alignment horizontal="center"/>
    </xf>
    <xf numFmtId="4" fontId="17" fillId="7" borderId="7" xfId="0" applyNumberFormat="1" applyFont="1" applyFill="1" applyBorder="1"/>
    <xf numFmtId="3" fontId="18" fillId="7" borderId="7" xfId="0" applyNumberFormat="1" applyFont="1" applyFill="1" applyBorder="1" applyAlignment="1">
      <alignment wrapText="1"/>
    </xf>
    <xf numFmtId="4" fontId="9" fillId="5" borderId="0" xfId="0" applyNumberFormat="1" applyFont="1" applyFill="1"/>
    <xf numFmtId="4" fontId="9" fillId="5" borderId="0" xfId="0" applyNumberFormat="1" applyFont="1" applyFill="1" applyAlignment="1">
      <alignment vertical="center"/>
    </xf>
    <xf numFmtId="3" fontId="27" fillId="0" borderId="0" xfId="0" applyNumberFormat="1" applyFont="1" applyAlignment="1">
      <alignment horizontal="center"/>
    </xf>
    <xf numFmtId="0" fontId="9" fillId="6" borderId="7" xfId="0" applyFont="1" applyFill="1" applyBorder="1" applyAlignment="1">
      <alignment vertical="center"/>
    </xf>
    <xf numFmtId="4" fontId="27" fillId="0" borderId="0" xfId="0" applyNumberFormat="1" applyFont="1" applyAlignment="1">
      <alignment horizontal="center"/>
    </xf>
    <xf numFmtId="4" fontId="6" fillId="0" borderId="7" xfId="0" applyNumberFormat="1" applyFont="1" applyBorder="1" applyAlignment="1">
      <alignment horizontal="center" vertical="center"/>
    </xf>
    <xf numFmtId="3" fontId="6" fillId="7" borderId="7" xfId="0" applyNumberFormat="1" applyFont="1" applyFill="1" applyBorder="1" applyAlignment="1">
      <alignment wrapText="1"/>
    </xf>
    <xf numFmtId="2" fontId="9" fillId="7" borderId="7" xfId="0" applyNumberFormat="1" applyFont="1" applyFill="1" applyBorder="1"/>
    <xf numFmtId="0" fontId="9" fillId="7" borderId="7" xfId="0" applyFont="1" applyFill="1" applyBorder="1"/>
    <xf numFmtId="2" fontId="9" fillId="5" borderId="7" xfId="0" applyNumberFormat="1" applyFont="1" applyFill="1" applyBorder="1"/>
    <xf numFmtId="4" fontId="28" fillId="0" borderId="7" xfId="0" applyNumberFormat="1" applyFont="1" applyBorder="1"/>
    <xf numFmtId="4" fontId="6" fillId="0" borderId="7" xfId="0" applyNumberFormat="1" applyFont="1" applyBorder="1" applyAlignment="1">
      <alignment horizontal="center"/>
    </xf>
    <xf numFmtId="3" fontId="29" fillId="7" borderId="7" xfId="0" applyNumberFormat="1" applyFont="1" applyFill="1" applyBorder="1"/>
    <xf numFmtId="2" fontId="6" fillId="5" borderId="7" xfId="0" applyNumberFormat="1" applyFont="1" applyFill="1" applyBorder="1"/>
    <xf numFmtId="4" fontId="9" fillId="0" borderId="7" xfId="0" applyNumberFormat="1" applyFont="1" applyBorder="1"/>
    <xf numFmtId="4" fontId="9" fillId="3" borderId="28" xfId="0" applyNumberFormat="1" applyFont="1" applyFill="1" applyBorder="1"/>
    <xf numFmtId="0" fontId="9" fillId="3" borderId="7" xfId="0" applyFont="1" applyFill="1" applyBorder="1"/>
    <xf numFmtId="169" fontId="9" fillId="3" borderId="7" xfId="0" applyNumberFormat="1" applyFont="1" applyFill="1" applyBorder="1"/>
    <xf numFmtId="2" fontId="6" fillId="3" borderId="7" xfId="0" applyNumberFormat="1" applyFont="1" applyFill="1" applyBorder="1" applyAlignment="1">
      <alignment horizontal="right" vertical="center"/>
    </xf>
    <xf numFmtId="4" fontId="6" fillId="3" borderId="7" xfId="0" applyNumberFormat="1" applyFont="1" applyFill="1" applyBorder="1" applyAlignment="1">
      <alignment horizontal="center" vertical="center"/>
    </xf>
    <xf numFmtId="2" fontId="6" fillId="3" borderId="6" xfId="0" applyNumberFormat="1" applyFont="1" applyFill="1" applyBorder="1" applyAlignment="1">
      <alignment horizontal="right" vertical="center"/>
    </xf>
    <xf numFmtId="4" fontId="6" fillId="3" borderId="6" xfId="0" applyNumberFormat="1" applyFont="1" applyFill="1" applyBorder="1" applyAlignment="1">
      <alignment horizontal="center" vertical="center"/>
    </xf>
    <xf numFmtId="0" fontId="6" fillId="7" borderId="7" xfId="0" applyFont="1" applyFill="1" applyBorder="1"/>
    <xf numFmtId="4" fontId="30" fillId="0" borderId="7" xfId="0" applyNumberFormat="1" applyFont="1" applyBorder="1"/>
    <xf numFmtId="0" fontId="16" fillId="7" borderId="7" xfId="0" applyFont="1" applyFill="1" applyBorder="1"/>
    <xf numFmtId="4" fontId="27" fillId="5" borderId="0" xfId="0" applyNumberFormat="1" applyFont="1" applyFill="1" applyAlignment="1">
      <alignment horizontal="center"/>
    </xf>
    <xf numFmtId="171" fontId="27" fillId="5" borderId="0" xfId="0" applyNumberFormat="1" applyFont="1" applyFill="1" applyAlignment="1">
      <alignment horizontal="center"/>
    </xf>
    <xf numFmtId="3" fontId="7" fillId="7" borderId="7" xfId="0" applyNumberFormat="1" applyFont="1" applyFill="1" applyBorder="1"/>
    <xf numFmtId="170" fontId="9" fillId="5" borderId="0" xfId="0" applyNumberFormat="1" applyFont="1" applyFill="1"/>
    <xf numFmtId="171" fontId="9" fillId="5" borderId="0" xfId="0" applyNumberFormat="1" applyFont="1" applyFill="1"/>
    <xf numFmtId="2" fontId="7" fillId="5" borderId="7" xfId="0" applyNumberFormat="1" applyFont="1" applyFill="1" applyBorder="1"/>
    <xf numFmtId="0" fontId="31" fillId="2" borderId="1" xfId="0" applyFont="1" applyFill="1" applyBorder="1" applyAlignment="1">
      <alignment horizontal="center" vertical="center"/>
    </xf>
    <xf numFmtId="0" fontId="32" fillId="0" borderId="0" xfId="0" applyFont="1" applyAlignment="1">
      <alignment horizontal="center" vertical="center"/>
    </xf>
    <xf numFmtId="0" fontId="33" fillId="0" borderId="0" xfId="0" applyFont="1"/>
    <xf numFmtId="0" fontId="31" fillId="0" borderId="0" xfId="0" applyFont="1" applyAlignment="1">
      <alignment horizontal="center" vertical="center" wrapText="1"/>
    </xf>
    <xf numFmtId="43" fontId="31" fillId="0" borderId="0" xfId="0" applyNumberFormat="1" applyFont="1" applyAlignment="1">
      <alignment horizontal="center" vertical="center"/>
    </xf>
    <xf numFmtId="0" fontId="35" fillId="0" borderId="0" xfId="0" applyFont="1" applyAlignment="1">
      <alignment horizontal="center" vertical="center"/>
    </xf>
    <xf numFmtId="0" fontId="32" fillId="2" borderId="1" xfId="0" applyFont="1" applyFill="1" applyBorder="1" applyAlignment="1">
      <alignment horizontal="center" vertical="center" wrapText="1"/>
    </xf>
    <xf numFmtId="0" fontId="31" fillId="0" borderId="0" xfId="0" applyFont="1" applyAlignment="1">
      <alignment horizontal="center" vertical="center"/>
    </xf>
    <xf numFmtId="0" fontId="31" fillId="2" borderId="1" xfId="0" applyFont="1" applyFill="1" applyBorder="1" applyAlignment="1">
      <alignment horizontal="center" vertical="center" wrapText="1"/>
    </xf>
    <xf numFmtId="4" fontId="31" fillId="0" borderId="0" xfId="0" applyNumberFormat="1" applyFont="1" applyAlignment="1">
      <alignment horizontal="center" vertical="center"/>
    </xf>
    <xf numFmtId="164" fontId="31" fillId="0" borderId="0" xfId="0" applyNumberFormat="1" applyFont="1" applyAlignment="1">
      <alignment horizontal="center" vertical="center"/>
    </xf>
    <xf numFmtId="164" fontId="38" fillId="0" borderId="0" xfId="0" applyNumberFormat="1" applyFont="1" applyAlignment="1">
      <alignment horizontal="center" vertical="center"/>
    </xf>
    <xf numFmtId="10" fontId="31" fillId="0" borderId="0" xfId="0" applyNumberFormat="1" applyFont="1" applyAlignment="1">
      <alignment horizontal="center" vertical="center"/>
    </xf>
    <xf numFmtId="0" fontId="31" fillId="2" borderId="1" xfId="0" applyFont="1" applyFill="1" applyBorder="1" applyAlignment="1">
      <alignment horizontal="right" vertical="center" wrapText="1"/>
    </xf>
    <xf numFmtId="43" fontId="31" fillId="2" borderId="1" xfId="0" applyNumberFormat="1" applyFont="1" applyFill="1" applyBorder="1" applyAlignment="1">
      <alignment horizontal="left" vertical="center" wrapText="1"/>
    </xf>
    <xf numFmtId="0" fontId="32" fillId="0" borderId="0" xfId="0" applyFont="1"/>
    <xf numFmtId="0" fontId="32" fillId="5" borderId="1" xfId="0" applyFont="1" applyFill="1" applyBorder="1" applyAlignment="1">
      <alignment wrapText="1"/>
    </xf>
    <xf numFmtId="164" fontId="31" fillId="2" borderId="34" xfId="0" applyNumberFormat="1" applyFont="1" applyFill="1" applyBorder="1" applyAlignment="1">
      <alignment vertical="center" wrapText="1"/>
    </xf>
    <xf numFmtId="43" fontId="31" fillId="2" borderId="34" xfId="0" applyNumberFormat="1" applyFont="1" applyFill="1" applyBorder="1" applyAlignment="1">
      <alignment vertical="center" wrapText="1"/>
    </xf>
    <xf numFmtId="0" fontId="31" fillId="2" borderId="38" xfId="0" applyFont="1" applyFill="1" applyBorder="1" applyAlignment="1">
      <alignment horizontal="center" vertical="center" wrapText="1"/>
    </xf>
    <xf numFmtId="164" fontId="36" fillId="2" borderId="39" xfId="0" applyNumberFormat="1" applyFont="1" applyFill="1" applyBorder="1" applyAlignment="1">
      <alignment horizontal="right" vertical="center" wrapText="1"/>
    </xf>
    <xf numFmtId="43" fontId="31" fillId="2" borderId="39" xfId="0" applyNumberFormat="1" applyFont="1" applyFill="1" applyBorder="1" applyAlignment="1">
      <alignment vertical="center" wrapText="1"/>
    </xf>
    <xf numFmtId="0" fontId="31" fillId="2" borderId="43" xfId="0" applyFont="1" applyFill="1" applyBorder="1" applyAlignment="1">
      <alignment horizontal="center" vertical="center" wrapText="1"/>
    </xf>
    <xf numFmtId="164" fontId="31" fillId="2" borderId="44" xfId="0" applyNumberFormat="1" applyFont="1" applyFill="1" applyBorder="1" applyAlignment="1">
      <alignment vertical="center" wrapText="1"/>
    </xf>
    <xf numFmtId="43" fontId="31" fillId="2" borderId="45" xfId="0" applyNumberFormat="1" applyFont="1" applyFill="1" applyBorder="1" applyAlignment="1">
      <alignment vertical="center" wrapText="1"/>
    </xf>
    <xf numFmtId="0" fontId="31" fillId="9" borderId="49" xfId="0" applyFont="1" applyFill="1" applyBorder="1" applyAlignment="1">
      <alignment horizontal="center" vertical="center" wrapText="1"/>
    </xf>
    <xf numFmtId="0" fontId="31" fillId="9" borderId="50" xfId="0" applyFont="1" applyFill="1" applyBorder="1" applyAlignment="1">
      <alignment horizontal="center" vertical="center" wrapText="1"/>
    </xf>
    <xf numFmtId="0" fontId="31" fillId="9" borderId="51" xfId="0" applyFont="1" applyFill="1" applyBorder="1" applyAlignment="1">
      <alignment horizontal="center" vertical="center" wrapText="1"/>
    </xf>
    <xf numFmtId="0" fontId="31" fillId="10" borderId="34" xfId="0" applyFont="1" applyFill="1" applyBorder="1" applyAlignment="1">
      <alignment horizontal="left" vertical="center" wrapText="1"/>
    </xf>
    <xf numFmtId="0" fontId="31" fillId="9" borderId="38" xfId="0" applyFont="1" applyFill="1" applyBorder="1" applyAlignment="1">
      <alignment horizontal="center" vertical="center" wrapText="1"/>
    </xf>
    <xf numFmtId="0" fontId="31" fillId="9" borderId="34" xfId="0" applyFont="1" applyFill="1" applyBorder="1" applyAlignment="1">
      <alignment horizontal="center" vertical="center" wrapText="1"/>
    </xf>
    <xf numFmtId="165" fontId="31" fillId="9" borderId="34" xfId="0" applyNumberFormat="1" applyFont="1" applyFill="1" applyBorder="1" applyAlignment="1">
      <alignment vertical="center" wrapText="1"/>
    </xf>
    <xf numFmtId="43" fontId="37" fillId="9" borderId="39" xfId="0" applyNumberFormat="1" applyFont="1" applyFill="1" applyBorder="1" applyAlignment="1">
      <alignment vertical="center" wrapText="1"/>
    </xf>
    <xf numFmtId="0" fontId="31" fillId="10" borderId="44" xfId="0" applyFont="1" applyFill="1" applyBorder="1" applyAlignment="1">
      <alignment horizontal="center" vertical="center" wrapText="1"/>
    </xf>
    <xf numFmtId="0" fontId="32" fillId="2" borderId="1" xfId="0" applyFont="1" applyFill="1" applyBorder="1" applyAlignment="1">
      <alignment horizontal="center" vertical="center"/>
    </xf>
    <xf numFmtId="0" fontId="31" fillId="9" borderId="39" xfId="0" applyFont="1" applyFill="1" applyBorder="1" applyAlignment="1">
      <alignment horizontal="center" vertical="center" wrapText="1"/>
    </xf>
    <xf numFmtId="0" fontId="32" fillId="2" borderId="0" xfId="0" applyFont="1" applyFill="1" applyAlignment="1">
      <alignment horizontal="center" vertical="center" wrapText="1"/>
    </xf>
    <xf numFmtId="43" fontId="32" fillId="2" borderId="34" xfId="0" applyNumberFormat="1" applyFont="1" applyFill="1" applyBorder="1" applyAlignment="1">
      <alignment vertical="center" wrapText="1"/>
    </xf>
    <xf numFmtId="43" fontId="31" fillId="2" borderId="39" xfId="0" applyNumberFormat="1" applyFont="1" applyFill="1" applyBorder="1" applyAlignment="1">
      <alignment horizontal="right" vertical="center" wrapText="1"/>
    </xf>
    <xf numFmtId="0" fontId="32" fillId="2" borderId="11" xfId="0" applyFont="1" applyFill="1" applyBorder="1" applyAlignment="1">
      <alignment horizontal="center" vertical="center" wrapText="1"/>
    </xf>
    <xf numFmtId="2" fontId="31" fillId="0" borderId="0" xfId="0" applyNumberFormat="1" applyFont="1" applyAlignment="1">
      <alignment horizontal="center" vertical="center"/>
    </xf>
    <xf numFmtId="0" fontId="31" fillId="2" borderId="11" xfId="0" applyFont="1" applyFill="1" applyBorder="1" applyAlignment="1">
      <alignment horizontal="center" vertical="center" wrapText="1"/>
    </xf>
    <xf numFmtId="0" fontId="31" fillId="2" borderId="16" xfId="0" applyFont="1" applyFill="1" applyBorder="1" applyAlignment="1">
      <alignment horizontal="right" vertical="center" wrapText="1"/>
    </xf>
    <xf numFmtId="43" fontId="31" fillId="2" borderId="16" xfId="0" applyNumberFormat="1" applyFont="1" applyFill="1" applyBorder="1" applyAlignment="1">
      <alignment horizontal="left" vertical="center" wrapText="1"/>
    </xf>
    <xf numFmtId="164" fontId="31" fillId="2" borderId="41" xfId="0" applyNumberFormat="1" applyFont="1" applyFill="1" applyBorder="1" applyAlignment="1">
      <alignment vertical="center" wrapText="1"/>
    </xf>
    <xf numFmtId="43" fontId="32" fillId="2" borderId="42" xfId="0" applyNumberFormat="1" applyFont="1" applyFill="1" applyBorder="1" applyAlignment="1">
      <alignment horizontal="left" vertical="top" wrapText="1"/>
    </xf>
    <xf numFmtId="43" fontId="1" fillId="0" borderId="0" xfId="0" applyNumberFormat="1" applyFont="1" applyAlignment="1">
      <alignment wrapText="1"/>
    </xf>
    <xf numFmtId="0" fontId="33" fillId="2" borderId="1" xfId="0" applyFont="1" applyFill="1" applyBorder="1" applyAlignment="1">
      <alignment horizontal="center" vertical="center"/>
    </xf>
    <xf numFmtId="0" fontId="32" fillId="2" borderId="10" xfId="0" applyFont="1" applyFill="1" applyBorder="1" applyAlignment="1">
      <alignment horizontal="center" vertical="center"/>
    </xf>
    <xf numFmtId="0" fontId="33" fillId="2" borderId="10" xfId="0" applyFont="1" applyFill="1" applyBorder="1" applyAlignment="1">
      <alignment horizontal="center" vertical="center"/>
    </xf>
    <xf numFmtId="0" fontId="32" fillId="0" borderId="0" xfId="0" applyFont="1" applyAlignment="1">
      <alignment horizontal="left" vertical="top"/>
    </xf>
    <xf numFmtId="0" fontId="32" fillId="2" borderId="19" xfId="0" applyFont="1" applyFill="1" applyBorder="1" applyAlignment="1">
      <alignment horizontal="center" vertical="center" wrapText="1"/>
    </xf>
    <xf numFmtId="167" fontId="31" fillId="2" borderId="11" xfId="0" applyNumberFormat="1" applyFont="1" applyFill="1" applyBorder="1" applyAlignment="1">
      <alignment horizontal="center" vertical="center" wrapText="1"/>
    </xf>
    <xf numFmtId="0" fontId="32" fillId="5" borderId="7" xfId="0" applyFont="1" applyFill="1" applyBorder="1" applyAlignment="1">
      <alignment horizontal="center" vertical="center" wrapText="1"/>
    </xf>
    <xf numFmtId="43" fontId="42" fillId="5" borderId="7" xfId="0" applyNumberFormat="1" applyFont="1" applyFill="1" applyBorder="1" applyAlignment="1">
      <alignment horizontal="center" vertical="center" wrapText="1"/>
    </xf>
    <xf numFmtId="0" fontId="33" fillId="0" borderId="0" xfId="0" applyFont="1" applyAlignment="1">
      <alignment vertical="center" wrapText="1"/>
    </xf>
    <xf numFmtId="0" fontId="32" fillId="5" borderId="7" xfId="0" applyFont="1" applyFill="1" applyBorder="1" applyAlignment="1">
      <alignment horizontal="left" vertical="center" wrapText="1"/>
    </xf>
    <xf numFmtId="43" fontId="42" fillId="0" borderId="7" xfId="0" applyNumberFormat="1" applyFont="1" applyBorder="1" applyAlignment="1">
      <alignment horizontal="center" vertical="center"/>
    </xf>
    <xf numFmtId="43" fontId="42" fillId="0" borderId="7" xfId="0" applyNumberFormat="1" applyFont="1" applyBorder="1" applyAlignment="1">
      <alignment vertical="center"/>
    </xf>
    <xf numFmtId="167" fontId="32" fillId="5" borderId="11" xfId="0" applyNumberFormat="1" applyFont="1" applyFill="1" applyBorder="1"/>
    <xf numFmtId="43" fontId="32" fillId="0" borderId="0" xfId="0" applyNumberFormat="1" applyFont="1"/>
    <xf numFmtId="0" fontId="32" fillId="2" borderId="7" xfId="0" applyFont="1" applyFill="1" applyBorder="1" applyAlignment="1">
      <alignment horizontal="center" vertical="center" wrapText="1"/>
    </xf>
    <xf numFmtId="0" fontId="32" fillId="2" borderId="7" xfId="0" applyFont="1" applyFill="1" applyBorder="1" applyAlignment="1">
      <alignment horizontal="left" vertical="center" wrapText="1"/>
    </xf>
    <xf numFmtId="0" fontId="32" fillId="5" borderId="7" xfId="0" applyFont="1" applyFill="1" applyBorder="1" applyAlignment="1">
      <alignment wrapText="1"/>
    </xf>
    <xf numFmtId="0" fontId="32" fillId="2" borderId="19" xfId="0" applyFont="1" applyFill="1" applyBorder="1"/>
    <xf numFmtId="0" fontId="32" fillId="2" borderId="1" xfId="0" applyFont="1" applyFill="1" applyBorder="1"/>
    <xf numFmtId="167" fontId="31" fillId="2" borderId="1" xfId="0" applyNumberFormat="1" applyFont="1" applyFill="1" applyBorder="1" applyAlignment="1">
      <alignment horizontal="center" vertical="center" wrapText="1"/>
    </xf>
    <xf numFmtId="43" fontId="32" fillId="0" borderId="0" xfId="0" applyNumberFormat="1" applyFont="1" applyAlignment="1">
      <alignment wrapText="1"/>
    </xf>
    <xf numFmtId="9" fontId="32" fillId="3" borderId="0" xfId="0" applyNumberFormat="1" applyFont="1" applyFill="1" applyAlignment="1">
      <alignment horizontal="left" vertical="center"/>
    </xf>
    <xf numFmtId="0" fontId="32" fillId="0" borderId="0" xfId="0" applyFont="1" applyAlignment="1">
      <alignment horizontal="left" vertical="center"/>
    </xf>
    <xf numFmtId="9" fontId="32" fillId="0" borderId="0" xfId="0" applyNumberFormat="1" applyFont="1" applyAlignment="1">
      <alignment horizontal="left" vertical="center"/>
    </xf>
    <xf numFmtId="168" fontId="32" fillId="0" borderId="0" xfId="0" applyNumberFormat="1" applyFont="1" applyAlignment="1">
      <alignment horizontal="left" vertical="center"/>
    </xf>
    <xf numFmtId="43" fontId="31" fillId="5" borderId="7" xfId="0" applyNumberFormat="1" applyFont="1" applyFill="1" applyBorder="1" applyAlignment="1">
      <alignment horizontal="center" vertical="center" wrapText="1"/>
    </xf>
    <xf numFmtId="0" fontId="32" fillId="0" borderId="0" xfId="0" applyFont="1" applyAlignment="1">
      <alignment horizontal="center"/>
    </xf>
    <xf numFmtId="0" fontId="32" fillId="0" borderId="0" xfId="0" applyFont="1" applyAlignment="1">
      <alignment vertical="center"/>
    </xf>
    <xf numFmtId="3" fontId="32" fillId="0" borderId="0" xfId="0" applyNumberFormat="1" applyFont="1"/>
    <xf numFmtId="0" fontId="31" fillId="5" borderId="7" xfId="0" applyFont="1" applyFill="1" applyBorder="1" applyAlignment="1">
      <alignment horizontal="left" vertical="center" wrapText="1"/>
    </xf>
    <xf numFmtId="2" fontId="32" fillId="5" borderId="7" xfId="0" applyNumberFormat="1" applyFont="1" applyFill="1" applyBorder="1" applyAlignment="1">
      <alignment horizontal="center" vertical="center" wrapText="1"/>
    </xf>
    <xf numFmtId="0" fontId="31" fillId="9" borderId="54" xfId="0" applyFont="1" applyFill="1" applyBorder="1" applyAlignment="1">
      <alignment horizontal="center" vertical="center" wrapText="1"/>
    </xf>
    <xf numFmtId="0" fontId="31" fillId="9" borderId="55" xfId="0" applyFont="1" applyFill="1" applyBorder="1" applyAlignment="1">
      <alignment horizontal="center" vertical="center" wrapText="1"/>
    </xf>
    <xf numFmtId="0" fontId="31" fillId="9" borderId="55" xfId="0" applyFont="1" applyFill="1" applyBorder="1" applyAlignment="1">
      <alignment horizontal="center" vertical="center"/>
    </xf>
    <xf numFmtId="43" fontId="42" fillId="9" borderId="55" xfId="0" applyNumberFormat="1" applyFont="1" applyFill="1" applyBorder="1" applyAlignment="1">
      <alignment horizontal="center" vertical="center" wrapText="1"/>
    </xf>
    <xf numFmtId="43" fontId="31" fillId="9" borderId="56" xfId="0" applyNumberFormat="1" applyFont="1" applyFill="1" applyBorder="1" applyAlignment="1">
      <alignment horizontal="center" vertical="center" wrapText="1"/>
    </xf>
    <xf numFmtId="39" fontId="31" fillId="2" borderId="58" xfId="0" applyNumberFormat="1" applyFont="1" applyFill="1" applyBorder="1" applyAlignment="1">
      <alignment horizontal="center" vertical="center"/>
    </xf>
    <xf numFmtId="43" fontId="31" fillId="6" borderId="58" xfId="0" applyNumberFormat="1" applyFont="1" applyFill="1" applyBorder="1" applyAlignment="1">
      <alignment horizontal="center" vertical="center" wrapText="1"/>
    </xf>
    <xf numFmtId="167" fontId="32" fillId="5" borderId="59" xfId="0" applyNumberFormat="1" applyFont="1" applyFill="1" applyBorder="1" applyAlignment="1">
      <alignment horizontal="center" vertical="center" wrapText="1"/>
    </xf>
    <xf numFmtId="43" fontId="31" fillId="5" borderId="58" xfId="0" applyNumberFormat="1" applyFont="1" applyFill="1" applyBorder="1" applyAlignment="1">
      <alignment horizontal="center" vertical="center" wrapText="1"/>
    </xf>
    <xf numFmtId="43" fontId="32" fillId="5" borderId="58" xfId="0" applyNumberFormat="1" applyFont="1" applyFill="1" applyBorder="1"/>
    <xf numFmtId="167" fontId="32" fillId="2" borderId="59" xfId="0" applyNumberFormat="1" applyFont="1" applyFill="1" applyBorder="1" applyAlignment="1">
      <alignment horizontal="center" vertical="center" wrapText="1"/>
    </xf>
    <xf numFmtId="43" fontId="31" fillId="2" borderId="58" xfId="0" applyNumberFormat="1" applyFont="1" applyFill="1" applyBorder="1" applyAlignment="1">
      <alignment horizontal="center" vertical="center" wrapText="1"/>
    </xf>
    <xf numFmtId="43" fontId="31" fillId="4" borderId="61" xfId="0" applyNumberFormat="1" applyFont="1" applyFill="1" applyBorder="1" applyAlignment="1">
      <alignment horizontal="center" vertical="center" wrapText="1"/>
    </xf>
    <xf numFmtId="0" fontId="32" fillId="0" borderId="62" xfId="0" applyFont="1" applyBorder="1"/>
    <xf numFmtId="0" fontId="32" fillId="0" borderId="19" xfId="0" applyFont="1" applyBorder="1"/>
    <xf numFmtId="0" fontId="33" fillId="0" borderId="19" xfId="0" applyFont="1" applyBorder="1"/>
    <xf numFmtId="0" fontId="32" fillId="0" borderId="63" xfId="0" applyFont="1" applyBorder="1"/>
    <xf numFmtId="43" fontId="31" fillId="6" borderId="65" xfId="0" applyNumberFormat="1" applyFont="1" applyFill="1" applyBorder="1" applyAlignment="1">
      <alignment horizontal="center" vertical="center" wrapText="1"/>
    </xf>
    <xf numFmtId="4" fontId="42" fillId="14" borderId="61" xfId="0" applyNumberFormat="1" applyFont="1" applyFill="1" applyBorder="1" applyAlignment="1">
      <alignment horizontal="right" vertical="center" shrinkToFit="1"/>
    </xf>
    <xf numFmtId="0" fontId="32" fillId="10" borderId="62" xfId="0" applyFont="1" applyFill="1" applyBorder="1"/>
    <xf numFmtId="0" fontId="32" fillId="10" borderId="19" xfId="0" applyFont="1" applyFill="1" applyBorder="1"/>
    <xf numFmtId="0" fontId="32" fillId="10" borderId="63" xfId="0" applyFont="1" applyFill="1" applyBorder="1"/>
    <xf numFmtId="4" fontId="42" fillId="14" borderId="69" xfId="0" applyNumberFormat="1" applyFont="1" applyFill="1" applyBorder="1" applyAlignment="1">
      <alignment horizontal="right" vertical="center" shrinkToFit="1"/>
    </xf>
    <xf numFmtId="0" fontId="32" fillId="2" borderId="0" xfId="0" applyFont="1" applyFill="1" applyAlignment="1">
      <alignment horizontal="center" vertical="center"/>
    </xf>
    <xf numFmtId="0" fontId="32" fillId="2" borderId="62" xfId="0" applyFont="1" applyFill="1" applyBorder="1" applyAlignment="1">
      <alignment horizontal="center" vertical="center"/>
    </xf>
    <xf numFmtId="0" fontId="32" fillId="2" borderId="19" xfId="0" applyFont="1" applyFill="1" applyBorder="1" applyAlignment="1">
      <alignment horizontal="center" vertical="center"/>
    </xf>
    <xf numFmtId="0" fontId="32" fillId="2" borderId="63" xfId="0" applyFont="1" applyFill="1" applyBorder="1" applyAlignment="1">
      <alignment horizontal="center" vertical="center"/>
    </xf>
    <xf numFmtId="0" fontId="48" fillId="9" borderId="73" xfId="0" applyFont="1" applyFill="1" applyBorder="1" applyAlignment="1">
      <alignment horizontal="center" vertical="center" wrapText="1"/>
    </xf>
    <xf numFmtId="0" fontId="48" fillId="9" borderId="5" xfId="0" applyFont="1" applyFill="1" applyBorder="1" applyAlignment="1">
      <alignment horizontal="center" vertical="center" wrapText="1"/>
    </xf>
    <xf numFmtId="0" fontId="48" fillId="9" borderId="5" xfId="0" applyFont="1" applyFill="1" applyBorder="1" applyAlignment="1">
      <alignment horizontal="center" vertical="center"/>
    </xf>
    <xf numFmtId="43" fontId="48" fillId="9" borderId="5" xfId="0" applyNumberFormat="1" applyFont="1" applyFill="1" applyBorder="1" applyAlignment="1">
      <alignment horizontal="center" vertical="center" wrapText="1"/>
    </xf>
    <xf numFmtId="43" fontId="48" fillId="9" borderId="74" xfId="0" applyNumberFormat="1" applyFont="1" applyFill="1" applyBorder="1" applyAlignment="1">
      <alignment horizontal="center" vertical="center" wrapText="1"/>
    </xf>
    <xf numFmtId="39" fontId="48" fillId="6" borderId="76" xfId="0" applyNumberFormat="1" applyFont="1" applyFill="1" applyBorder="1" applyAlignment="1">
      <alignment horizontal="center" vertical="center"/>
    </xf>
    <xf numFmtId="0" fontId="32" fillId="2" borderId="8" xfId="0" applyFont="1" applyFill="1" applyBorder="1" applyAlignment="1">
      <alignment horizontal="center" vertical="center" wrapText="1"/>
    </xf>
    <xf numFmtId="43" fontId="39" fillId="5" borderId="76" xfId="0" applyNumberFormat="1" applyFont="1" applyFill="1" applyBorder="1" applyAlignment="1">
      <alignment horizontal="center" vertical="center" wrapText="1"/>
    </xf>
    <xf numFmtId="1" fontId="52" fillId="5" borderId="59" xfId="0" applyNumberFormat="1" applyFont="1" applyFill="1" applyBorder="1" applyAlignment="1">
      <alignment horizontal="center" vertical="center" wrapText="1"/>
    </xf>
    <xf numFmtId="0" fontId="52" fillId="5" borderId="7" xfId="0" applyFont="1" applyFill="1" applyBorder="1" applyAlignment="1">
      <alignment horizontal="center" vertical="center" wrapText="1"/>
    </xf>
    <xf numFmtId="0" fontId="52" fillId="5" borderId="7" xfId="0" applyFont="1" applyFill="1" applyBorder="1" applyAlignment="1">
      <alignment horizontal="left" vertical="center" wrapText="1"/>
    </xf>
    <xf numFmtId="172" fontId="53" fillId="0" borderId="7" xfId="0" applyNumberFormat="1" applyFont="1" applyBorder="1" applyAlignment="1">
      <alignment horizontal="right" vertical="center"/>
    </xf>
    <xf numFmtId="172" fontId="54" fillId="0" borderId="7" xfId="0" applyNumberFormat="1" applyFont="1" applyBorder="1" applyAlignment="1">
      <alignment horizontal="right" vertical="center"/>
    </xf>
    <xf numFmtId="43" fontId="39" fillId="5" borderId="58" xfId="0" applyNumberFormat="1" applyFont="1" applyFill="1" applyBorder="1" applyAlignment="1">
      <alignment horizontal="right" vertical="center" wrapText="1"/>
    </xf>
    <xf numFmtId="172" fontId="39" fillId="0" borderId="7" xfId="0" applyNumberFormat="1" applyFont="1" applyBorder="1" applyAlignment="1">
      <alignment horizontal="right" vertical="center"/>
    </xf>
    <xf numFmtId="43" fontId="39" fillId="14" borderId="61" xfId="0" applyNumberFormat="1" applyFont="1" applyFill="1" applyBorder="1" applyAlignment="1">
      <alignment horizontal="center" vertical="center" wrapText="1"/>
    </xf>
    <xf numFmtId="0" fontId="32" fillId="0" borderId="62" xfId="0" applyFont="1" applyBorder="1" applyAlignment="1">
      <alignment horizontal="left" vertical="top"/>
    </xf>
    <xf numFmtId="0" fontId="32" fillId="0" borderId="19" xfId="0" applyFont="1" applyBorder="1" applyAlignment="1">
      <alignment horizontal="left" vertical="top"/>
    </xf>
    <xf numFmtId="0" fontId="32" fillId="0" borderId="63" xfId="0" applyFont="1" applyBorder="1" applyAlignment="1">
      <alignment horizontal="left" vertical="top"/>
    </xf>
    <xf numFmtId="43" fontId="39" fillId="6" borderId="65" xfId="0" applyNumberFormat="1" applyFont="1" applyFill="1" applyBorder="1" applyAlignment="1">
      <alignment horizontal="center" vertical="center" wrapText="1"/>
    </xf>
    <xf numFmtId="43" fontId="39" fillId="5" borderId="58" xfId="0" applyNumberFormat="1" applyFont="1" applyFill="1" applyBorder="1" applyAlignment="1">
      <alignment horizontal="center" vertical="center" wrapText="1"/>
    </xf>
    <xf numFmtId="9" fontId="32" fillId="8" borderId="0" xfId="0" applyNumberFormat="1" applyFont="1" applyFill="1" applyAlignment="1">
      <alignment horizontal="left" vertical="center"/>
    </xf>
    <xf numFmtId="2" fontId="52" fillId="5" borderId="7" xfId="0" applyNumberFormat="1" applyFont="1" applyFill="1" applyBorder="1" applyAlignment="1">
      <alignment horizontal="right" vertical="center" wrapText="1"/>
    </xf>
    <xf numFmtId="3" fontId="39" fillId="5" borderId="7" xfId="0" applyNumberFormat="1" applyFont="1" applyFill="1" applyBorder="1" applyAlignment="1">
      <alignment horizontal="right" vertical="center" wrapText="1"/>
    </xf>
    <xf numFmtId="3" fontId="32" fillId="0" borderId="0" xfId="0" applyNumberFormat="1" applyFont="1" applyAlignment="1">
      <alignment horizontal="left" vertical="center"/>
    </xf>
    <xf numFmtId="4" fontId="55" fillId="14" borderId="61" xfId="0" applyNumberFormat="1" applyFont="1" applyFill="1" applyBorder="1" applyAlignment="1">
      <alignment horizontal="right" vertical="center" shrinkToFit="1"/>
    </xf>
    <xf numFmtId="0" fontId="32" fillId="10" borderId="62" xfId="0" applyFont="1" applyFill="1" applyBorder="1" applyAlignment="1">
      <alignment horizontal="left" vertical="top"/>
    </xf>
    <xf numFmtId="0" fontId="32" fillId="10" borderId="19" xfId="0" applyFont="1" applyFill="1" applyBorder="1" applyAlignment="1">
      <alignment horizontal="left" vertical="top"/>
    </xf>
    <xf numFmtId="0" fontId="32" fillId="10" borderId="63" xfId="0" applyFont="1" applyFill="1" applyBorder="1" applyAlignment="1">
      <alignment horizontal="left" vertical="top"/>
    </xf>
    <xf numFmtId="4" fontId="55" fillId="14" borderId="78" xfId="0" applyNumberFormat="1" applyFont="1" applyFill="1" applyBorder="1" applyAlignment="1">
      <alignment horizontal="right" vertical="center" shrinkToFit="1"/>
    </xf>
    <xf numFmtId="4" fontId="32" fillId="0" borderId="0" xfId="0" applyNumberFormat="1" applyFont="1" applyAlignment="1">
      <alignment horizontal="left" vertical="top"/>
    </xf>
    <xf numFmtId="0" fontId="32" fillId="0" borderId="0" xfId="0" applyFont="1" applyAlignment="1">
      <alignment vertical="top" wrapText="1"/>
    </xf>
    <xf numFmtId="9" fontId="32" fillId="0" borderId="0" xfId="0" applyNumberFormat="1" applyFont="1" applyAlignment="1">
      <alignment horizontal="left" vertical="top"/>
    </xf>
    <xf numFmtId="168" fontId="32" fillId="0" borderId="0" xfId="0" applyNumberFormat="1" applyFont="1" applyAlignment="1">
      <alignment horizontal="left" vertical="top"/>
    </xf>
    <xf numFmtId="0" fontId="32" fillId="0" borderId="19" xfId="0" applyFont="1" applyBorder="1" applyAlignment="1">
      <alignment vertical="top" wrapText="1"/>
    </xf>
    <xf numFmtId="0" fontId="32" fillId="0" borderId="62" xfId="0" applyFont="1" applyBorder="1" applyAlignment="1">
      <alignment vertical="top" wrapText="1"/>
    </xf>
    <xf numFmtId="0" fontId="32" fillId="0" borderId="63" xfId="0" applyFont="1" applyBorder="1" applyAlignment="1">
      <alignment vertical="top" wrapText="1"/>
    </xf>
    <xf numFmtId="4" fontId="32" fillId="0" borderId="0" xfId="0" applyNumberFormat="1" applyFont="1" applyAlignment="1">
      <alignment horizontal="left" vertical="center"/>
    </xf>
    <xf numFmtId="0" fontId="32" fillId="0" borderId="0" xfId="0" applyFont="1" applyAlignment="1">
      <alignment vertical="center" wrapText="1"/>
    </xf>
    <xf numFmtId="0" fontId="32" fillId="10" borderId="62" xfId="0" applyFont="1" applyFill="1" applyBorder="1" applyAlignment="1">
      <alignment vertical="top" wrapText="1"/>
    </xf>
    <xf numFmtId="0" fontId="32" fillId="10" borderId="19" xfId="0" applyFont="1" applyFill="1" applyBorder="1" applyAlignment="1">
      <alignment vertical="top" wrapText="1"/>
    </xf>
    <xf numFmtId="0" fontId="32" fillId="10" borderId="63" xfId="0" applyFont="1" applyFill="1" applyBorder="1" applyAlignment="1">
      <alignment vertical="top" wrapText="1"/>
    </xf>
    <xf numFmtId="0" fontId="31" fillId="2" borderId="19" xfId="0" applyFont="1" applyFill="1" applyBorder="1" applyAlignment="1">
      <alignment horizontal="center" vertical="center"/>
    </xf>
    <xf numFmtId="0" fontId="31" fillId="2" borderId="19" xfId="0" applyFont="1" applyFill="1" applyBorder="1" applyAlignment="1">
      <alignment horizontal="center" vertical="center" wrapText="1"/>
    </xf>
    <xf numFmtId="39" fontId="31" fillId="6" borderId="76" xfId="0" applyNumberFormat="1" applyFont="1" applyFill="1" applyBorder="1" applyAlignment="1">
      <alignment horizontal="center" vertical="center"/>
    </xf>
    <xf numFmtId="167" fontId="31" fillId="2" borderId="19" xfId="0" applyNumberFormat="1" applyFont="1" applyFill="1" applyBorder="1" applyAlignment="1">
      <alignment horizontal="center" vertical="center" wrapText="1"/>
    </xf>
    <xf numFmtId="165" fontId="42" fillId="0" borderId="7" xfId="0" applyNumberFormat="1" applyFont="1" applyBorder="1" applyAlignment="1">
      <alignment vertical="center"/>
    </xf>
    <xf numFmtId="165" fontId="31" fillId="0" borderId="7" xfId="0" applyNumberFormat="1" applyFont="1" applyBorder="1" applyAlignment="1">
      <alignment vertical="center"/>
    </xf>
    <xf numFmtId="167" fontId="32" fillId="5" borderId="82" xfId="0" applyNumberFormat="1" applyFont="1" applyFill="1" applyBorder="1" applyAlignment="1">
      <alignment horizontal="center" vertical="center" wrapText="1"/>
    </xf>
    <xf numFmtId="0" fontId="32" fillId="5" borderId="33" xfId="0" applyFont="1" applyFill="1" applyBorder="1" applyAlignment="1">
      <alignment horizontal="center" vertical="center" wrapText="1"/>
    </xf>
    <xf numFmtId="0" fontId="32" fillId="5" borderId="33" xfId="0" applyFont="1" applyFill="1" applyBorder="1" applyAlignment="1">
      <alignment horizontal="left" vertical="center" wrapText="1"/>
    </xf>
    <xf numFmtId="2" fontId="32" fillId="5" borderId="33" xfId="0" applyNumberFormat="1" applyFont="1" applyFill="1" applyBorder="1" applyAlignment="1">
      <alignment horizontal="center" vertical="center" wrapText="1"/>
    </xf>
    <xf numFmtId="43" fontId="32" fillId="5" borderId="33" xfId="0" applyNumberFormat="1" applyFont="1" applyFill="1" applyBorder="1" applyAlignment="1">
      <alignment horizontal="center" vertical="center" wrapText="1"/>
    </xf>
    <xf numFmtId="43" fontId="31" fillId="5" borderId="83" xfId="0" applyNumberFormat="1" applyFont="1" applyFill="1" applyBorder="1" applyAlignment="1">
      <alignment horizontal="center" vertical="center" wrapText="1"/>
    </xf>
    <xf numFmtId="43" fontId="31" fillId="9" borderId="85" xfId="0" applyNumberFormat="1" applyFont="1" applyFill="1" applyBorder="1" applyAlignment="1">
      <alignment horizontal="center" vertical="center" wrapText="1"/>
    </xf>
    <xf numFmtId="4" fontId="42" fillId="9" borderId="85" xfId="0" applyNumberFormat="1" applyFont="1" applyFill="1" applyBorder="1" applyAlignment="1">
      <alignment horizontal="right" vertical="center" shrinkToFit="1"/>
    </xf>
    <xf numFmtId="4" fontId="42" fillId="9" borderId="78" xfId="0" applyNumberFormat="1" applyFont="1" applyFill="1" applyBorder="1" applyAlignment="1">
      <alignment horizontal="right" vertical="center" shrinkToFit="1"/>
    </xf>
    <xf numFmtId="0" fontId="31" fillId="9" borderId="34" xfId="0" applyFont="1" applyFill="1" applyBorder="1" applyAlignment="1">
      <alignment horizontal="center" vertical="center"/>
    </xf>
    <xf numFmtId="43" fontId="31" fillId="9" borderId="34" xfId="0" applyNumberFormat="1" applyFont="1" applyFill="1" applyBorder="1" applyAlignment="1">
      <alignment horizontal="center" vertical="center" wrapText="1"/>
    </xf>
    <xf numFmtId="43" fontId="31" fillId="9" borderId="39" xfId="0" applyNumberFormat="1" applyFont="1" applyFill="1" applyBorder="1" applyAlignment="1">
      <alignment horizontal="center" vertical="center" wrapText="1"/>
    </xf>
    <xf numFmtId="0" fontId="56" fillId="0" borderId="0" xfId="0" applyFont="1" applyAlignment="1">
      <alignment horizontal="right"/>
    </xf>
    <xf numFmtId="0" fontId="56" fillId="2" borderId="1" xfId="0" applyFont="1" applyFill="1" applyBorder="1" applyAlignment="1">
      <alignment horizontal="center" vertical="center"/>
    </xf>
    <xf numFmtId="0" fontId="56" fillId="2" borderId="1" xfId="0" applyFont="1" applyFill="1" applyBorder="1" applyAlignment="1">
      <alignment horizontal="right" vertical="center"/>
    </xf>
    <xf numFmtId="0" fontId="1" fillId="2" borderId="1" xfId="0" applyFont="1" applyFill="1" applyBorder="1" applyAlignment="1">
      <alignment horizontal="center" vertical="center"/>
    </xf>
    <xf numFmtId="0" fontId="56" fillId="2" borderId="1" xfId="0" applyFont="1" applyFill="1" applyBorder="1" applyAlignment="1">
      <alignment horizontal="center" vertical="center" wrapText="1"/>
    </xf>
    <xf numFmtId="0" fontId="1" fillId="0" borderId="0" xfId="0" applyFont="1" applyAlignment="1">
      <alignment horizontal="left" vertical="top"/>
    </xf>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167" fontId="56" fillId="2" borderId="1" xfId="0" applyNumberFormat="1"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7" xfId="0" applyFont="1" applyFill="1" applyBorder="1" applyAlignment="1">
      <alignment horizontal="left" vertical="center" wrapText="1"/>
    </xf>
    <xf numFmtId="166" fontId="56" fillId="5" borderId="7" xfId="0" applyNumberFormat="1" applyFont="1" applyFill="1" applyBorder="1" applyAlignment="1">
      <alignment horizontal="right" vertical="center" wrapText="1"/>
    </xf>
    <xf numFmtId="167" fontId="1" fillId="5" borderId="1" xfId="0" applyNumberFormat="1" applyFont="1" applyFill="1" applyBorder="1"/>
    <xf numFmtId="43" fontId="1" fillId="0" borderId="0" xfId="0" applyNumberFormat="1" applyFont="1"/>
    <xf numFmtId="43" fontId="56" fillId="5" borderId="28" xfId="0" applyNumberFormat="1" applyFont="1" applyFill="1" applyBorder="1" applyAlignment="1">
      <alignment horizontal="center" vertical="center" wrapText="1"/>
    </xf>
    <xf numFmtId="0" fontId="1" fillId="5" borderId="32" xfId="0" applyFont="1" applyFill="1" applyBorder="1" applyAlignment="1">
      <alignment horizontal="left" vertical="center" wrapText="1"/>
    </xf>
    <xf numFmtId="43" fontId="56" fillId="5" borderId="7" xfId="0" applyNumberFormat="1" applyFont="1" applyFill="1" applyBorder="1" applyAlignment="1">
      <alignment horizontal="right" vertical="center" wrapText="1"/>
    </xf>
    <xf numFmtId="166" fontId="56" fillId="5" borderId="32" xfId="0" applyNumberFormat="1" applyFont="1" applyFill="1" applyBorder="1" applyAlignment="1">
      <alignment horizontal="right" vertical="center" wrapText="1"/>
    </xf>
    <xf numFmtId="167" fontId="56" fillId="2" borderId="11" xfId="0" applyNumberFormat="1" applyFont="1" applyFill="1" applyBorder="1" applyAlignment="1">
      <alignment horizontal="center" vertical="center" wrapText="1"/>
    </xf>
    <xf numFmtId="168" fontId="56" fillId="5" borderId="32" xfId="0" applyNumberFormat="1" applyFont="1" applyFill="1" applyBorder="1" applyAlignment="1">
      <alignment horizontal="right" vertical="center" wrapText="1"/>
    </xf>
    <xf numFmtId="4" fontId="1" fillId="0" borderId="0" xfId="0" applyNumberFormat="1" applyFont="1" applyAlignment="1">
      <alignment horizontal="left" vertical="center"/>
    </xf>
    <xf numFmtId="9" fontId="1" fillId="0" borderId="0" xfId="0" applyNumberFormat="1" applyFont="1" applyAlignment="1">
      <alignment horizontal="left" vertical="center"/>
    </xf>
    <xf numFmtId="168" fontId="1" fillId="0" borderId="0" xfId="0" applyNumberFormat="1" applyFont="1" applyAlignment="1">
      <alignment horizontal="left" vertical="center"/>
    </xf>
    <xf numFmtId="172" fontId="56" fillId="0" borderId="7" xfId="0" applyNumberFormat="1" applyFont="1" applyBorder="1" applyAlignment="1">
      <alignment horizontal="right" vertical="center"/>
    </xf>
    <xf numFmtId="168" fontId="56" fillId="5" borderId="7" xfId="0" applyNumberFormat="1" applyFont="1" applyFill="1" applyBorder="1" applyAlignment="1">
      <alignment horizontal="right" vertical="center" wrapText="1"/>
    </xf>
    <xf numFmtId="0" fontId="1" fillId="0" borderId="0" xfId="0" applyFont="1" applyAlignment="1">
      <alignment horizontal="left" vertical="center"/>
    </xf>
    <xf numFmtId="4" fontId="1" fillId="0" borderId="0" xfId="0" applyNumberFormat="1" applyFont="1" applyAlignment="1">
      <alignment vertical="center"/>
    </xf>
    <xf numFmtId="168" fontId="56" fillId="5" borderId="7" xfId="0" applyNumberFormat="1" applyFont="1" applyFill="1" applyBorder="1" applyAlignment="1">
      <alignment horizontal="right" vertical="center"/>
    </xf>
    <xf numFmtId="0" fontId="1" fillId="5" borderId="33" xfId="0" applyFont="1" applyFill="1" applyBorder="1"/>
    <xf numFmtId="2" fontId="1" fillId="5" borderId="33" xfId="0" applyNumberFormat="1" applyFont="1" applyFill="1" applyBorder="1"/>
    <xf numFmtId="43" fontId="56" fillId="5" borderId="33" xfId="0" applyNumberFormat="1" applyFont="1" applyFill="1" applyBorder="1" applyAlignment="1">
      <alignment horizontal="right"/>
    </xf>
    <xf numFmtId="2" fontId="1" fillId="5" borderId="7" xfId="0" applyNumberFormat="1" applyFont="1" applyFill="1" applyBorder="1" applyAlignment="1">
      <alignment horizontal="center" vertical="center" wrapText="1"/>
    </xf>
    <xf numFmtId="0" fontId="1" fillId="5" borderId="32" xfId="0" applyFont="1" applyFill="1" applyBorder="1" applyAlignment="1">
      <alignment horizontal="center" vertical="center" wrapText="1"/>
    </xf>
    <xf numFmtId="0" fontId="56" fillId="9" borderId="91" xfId="0" applyFont="1" applyFill="1" applyBorder="1" applyAlignment="1">
      <alignment horizontal="center" vertical="center" wrapText="1"/>
    </xf>
    <xf numFmtId="0" fontId="56" fillId="9" borderId="92" xfId="0" applyFont="1" applyFill="1" applyBorder="1" applyAlignment="1">
      <alignment horizontal="center" vertical="center" wrapText="1"/>
    </xf>
    <xf numFmtId="0" fontId="56" fillId="9" borderId="92" xfId="0" applyFont="1" applyFill="1" applyBorder="1" applyAlignment="1">
      <alignment horizontal="center" vertical="center"/>
    </xf>
    <xf numFmtId="43" fontId="56" fillId="9" borderId="92" xfId="0" applyNumberFormat="1" applyFont="1" applyFill="1" applyBorder="1" applyAlignment="1">
      <alignment horizontal="center" vertical="center" wrapText="1"/>
    </xf>
    <xf numFmtId="43" fontId="56" fillId="9" borderId="93" xfId="0" applyNumberFormat="1" applyFont="1" applyFill="1" applyBorder="1" applyAlignment="1">
      <alignment horizontal="center" vertical="center" wrapText="1"/>
    </xf>
    <xf numFmtId="0" fontId="56" fillId="10" borderId="0" xfId="0" applyFont="1" applyFill="1"/>
    <xf numFmtId="0" fontId="56" fillId="10" borderId="0" xfId="0" applyFont="1" applyFill="1" applyAlignment="1">
      <alignment horizontal="center"/>
    </xf>
    <xf numFmtId="0" fontId="56" fillId="10" borderId="0" xfId="0" applyFont="1" applyFill="1" applyAlignment="1">
      <alignment vertical="center"/>
    </xf>
    <xf numFmtId="0" fontId="56" fillId="10" borderId="0" xfId="0" applyFont="1" applyFill="1" applyAlignment="1">
      <alignment horizontal="right"/>
    </xf>
    <xf numFmtId="3" fontId="56" fillId="10" borderId="0" xfId="0" applyNumberFormat="1" applyFont="1" applyFill="1"/>
    <xf numFmtId="4" fontId="56" fillId="9" borderId="4" xfId="0" applyNumberFormat="1" applyFont="1" applyFill="1" applyBorder="1" applyAlignment="1">
      <alignment horizontal="right" vertical="center"/>
    </xf>
    <xf numFmtId="39" fontId="56" fillId="2" borderId="95" xfId="0" applyNumberFormat="1" applyFont="1" applyFill="1" applyBorder="1" applyAlignment="1">
      <alignment horizontal="center" vertical="center"/>
    </xf>
    <xf numFmtId="43" fontId="56" fillId="6" borderId="76" xfId="0" applyNumberFormat="1" applyFont="1" applyFill="1" applyBorder="1" applyAlignment="1">
      <alignment horizontal="center" vertical="center" wrapText="1"/>
    </xf>
    <xf numFmtId="43" fontId="56" fillId="5" borderId="76" xfId="0" applyNumberFormat="1" applyFont="1" applyFill="1" applyBorder="1" applyAlignment="1">
      <alignment horizontal="center" vertical="center" wrapText="1"/>
    </xf>
    <xf numFmtId="167" fontId="1" fillId="5" borderId="59" xfId="0" applyNumberFormat="1" applyFont="1" applyFill="1" applyBorder="1" applyAlignment="1">
      <alignment horizontal="center" vertical="center" wrapText="1"/>
    </xf>
    <xf numFmtId="43" fontId="56" fillId="5" borderId="58" xfId="0" applyNumberFormat="1" applyFont="1" applyFill="1" applyBorder="1" applyAlignment="1">
      <alignment horizontal="center" vertical="center" wrapText="1"/>
    </xf>
    <xf numFmtId="43" fontId="1" fillId="5" borderId="58" xfId="0" applyNumberFormat="1" applyFont="1" applyFill="1" applyBorder="1"/>
    <xf numFmtId="167" fontId="1" fillId="5" borderId="96" xfId="0" applyNumberFormat="1" applyFont="1" applyFill="1" applyBorder="1" applyAlignment="1">
      <alignment horizontal="center" vertical="center" wrapText="1"/>
    </xf>
    <xf numFmtId="43" fontId="56" fillId="14" borderId="61" xfId="0" applyNumberFormat="1" applyFont="1" applyFill="1" applyBorder="1" applyAlignment="1">
      <alignment horizontal="center" vertical="center" wrapText="1"/>
    </xf>
    <xf numFmtId="0" fontId="1" fillId="0" borderId="62" xfId="0" applyFont="1" applyBorder="1"/>
    <xf numFmtId="0" fontId="1" fillId="0" borderId="19" xfId="0" applyFont="1" applyBorder="1"/>
    <xf numFmtId="0" fontId="56" fillId="0" borderId="19" xfId="0" applyFont="1" applyBorder="1" applyAlignment="1">
      <alignment horizontal="right"/>
    </xf>
    <xf numFmtId="0" fontId="1" fillId="0" borderId="63" xfId="0" applyFont="1" applyBorder="1"/>
    <xf numFmtId="43" fontId="56" fillId="5" borderId="65" xfId="0" applyNumberFormat="1" applyFont="1" applyFill="1" applyBorder="1" applyAlignment="1">
      <alignment horizontal="center" vertical="center" wrapText="1"/>
    </xf>
    <xf numFmtId="4" fontId="61" fillId="14" borderId="85" xfId="0" applyNumberFormat="1" applyFont="1" applyFill="1" applyBorder="1" applyAlignment="1">
      <alignment horizontal="right" vertical="center" shrinkToFit="1"/>
    </xf>
    <xf numFmtId="0" fontId="1" fillId="0" borderId="19" xfId="0" applyFont="1" applyBorder="1" applyAlignment="1">
      <alignment horizontal="center"/>
    </xf>
    <xf numFmtId="0" fontId="1" fillId="0" borderId="19" xfId="0" applyFont="1" applyBorder="1" applyAlignment="1">
      <alignment vertical="center"/>
    </xf>
    <xf numFmtId="3" fontId="1" fillId="0" borderId="63" xfId="0" applyNumberFormat="1" applyFont="1" applyBorder="1"/>
    <xf numFmtId="3" fontId="1" fillId="0" borderId="97" xfId="0" applyNumberFormat="1" applyFont="1" applyBorder="1"/>
    <xf numFmtId="39" fontId="56" fillId="6" borderId="76" xfId="0" applyNumberFormat="1" applyFont="1" applyFill="1" applyBorder="1" applyAlignment="1">
      <alignment horizontal="center" vertical="center"/>
    </xf>
    <xf numFmtId="0" fontId="1" fillId="0" borderId="62" xfId="0" applyFont="1" applyBorder="1" applyAlignment="1">
      <alignment horizontal="left" vertical="top"/>
    </xf>
    <xf numFmtId="0" fontId="1" fillId="0" borderId="19" xfId="0" applyFont="1" applyBorder="1" applyAlignment="1">
      <alignment horizontal="left" vertical="top"/>
    </xf>
    <xf numFmtId="0" fontId="56" fillId="0" borderId="19" xfId="0" applyFont="1" applyBorder="1" applyAlignment="1">
      <alignment horizontal="right" vertical="top"/>
    </xf>
    <xf numFmtId="0" fontId="1" fillId="0" borderId="63" xfId="0" applyFont="1" applyBorder="1" applyAlignment="1">
      <alignment horizontal="left" vertical="top"/>
    </xf>
    <xf numFmtId="43" fontId="56" fillId="6" borderId="65" xfId="0" applyNumberFormat="1" applyFont="1" applyFill="1" applyBorder="1" applyAlignment="1">
      <alignment horizontal="center" vertical="center" wrapText="1"/>
    </xf>
    <xf numFmtId="39" fontId="56" fillId="6" borderId="58" xfId="0" applyNumberFormat="1" applyFont="1" applyFill="1" applyBorder="1" applyAlignment="1">
      <alignment horizontal="center" vertical="center"/>
    </xf>
    <xf numFmtId="167" fontId="1" fillId="5" borderId="82" xfId="0" applyNumberFormat="1" applyFont="1" applyFill="1" applyBorder="1" applyAlignment="1">
      <alignment horizontal="center" vertical="center" wrapText="1"/>
    </xf>
    <xf numFmtId="0" fontId="1" fillId="5" borderId="33" xfId="0" applyFont="1" applyFill="1" applyBorder="1" applyAlignment="1">
      <alignment horizontal="center" vertical="center" wrapText="1"/>
    </xf>
    <xf numFmtId="0" fontId="1" fillId="5" borderId="33" xfId="0" applyFont="1" applyFill="1" applyBorder="1" applyAlignment="1">
      <alignment horizontal="left" vertical="center" wrapText="1"/>
    </xf>
    <xf numFmtId="2" fontId="1" fillId="5" borderId="33" xfId="0" applyNumberFormat="1" applyFont="1" applyFill="1" applyBorder="1" applyAlignment="1">
      <alignment horizontal="center" vertical="center" wrapText="1"/>
    </xf>
    <xf numFmtId="43" fontId="56" fillId="5" borderId="33" xfId="0" applyNumberFormat="1" applyFont="1" applyFill="1" applyBorder="1" applyAlignment="1">
      <alignment horizontal="right" vertical="center" wrapText="1"/>
    </xf>
    <xf numFmtId="43" fontId="56" fillId="5" borderId="83" xfId="0" applyNumberFormat="1" applyFont="1" applyFill="1" applyBorder="1" applyAlignment="1">
      <alignment horizontal="center" vertical="center" wrapText="1"/>
    </xf>
    <xf numFmtId="43" fontId="56" fillId="9" borderId="85" xfId="0" applyNumberFormat="1" applyFont="1" applyFill="1" applyBorder="1" applyAlignment="1">
      <alignment horizontal="center" vertical="center" wrapText="1"/>
    </xf>
    <xf numFmtId="0" fontId="1" fillId="0" borderId="62" xfId="0" applyFont="1" applyBorder="1" applyAlignment="1">
      <alignment vertical="top" wrapText="1"/>
    </xf>
    <xf numFmtId="0" fontId="1" fillId="0" borderId="19" xfId="0" applyFont="1" applyBorder="1" applyAlignment="1">
      <alignment vertical="top" wrapText="1"/>
    </xf>
    <xf numFmtId="0" fontId="56" fillId="0" borderId="19" xfId="0" applyFont="1" applyBorder="1" applyAlignment="1">
      <alignment horizontal="right" vertical="top" wrapText="1"/>
    </xf>
    <xf numFmtId="0" fontId="1" fillId="0" borderId="63" xfId="0" applyFont="1" applyBorder="1" applyAlignment="1">
      <alignment vertical="top" wrapText="1"/>
    </xf>
    <xf numFmtId="3" fontId="1" fillId="0" borderId="74" xfId="0" applyNumberFormat="1" applyFont="1" applyBorder="1"/>
    <xf numFmtId="3" fontId="1" fillId="6" borderId="98" xfId="0" applyNumberFormat="1" applyFont="1" applyFill="1" applyBorder="1"/>
    <xf numFmtId="1" fontId="1" fillId="5" borderId="59" xfId="0" applyNumberFormat="1" applyFont="1" applyFill="1" applyBorder="1" applyAlignment="1">
      <alignment horizontal="center" vertical="center" wrapText="1"/>
    </xf>
    <xf numFmtId="0" fontId="1" fillId="5" borderId="33" xfId="0" applyFont="1" applyFill="1" applyBorder="1" applyAlignment="1">
      <alignment vertical="center" wrapText="1"/>
    </xf>
    <xf numFmtId="167" fontId="1" fillId="5" borderId="82" xfId="0" applyNumberFormat="1" applyFont="1" applyFill="1" applyBorder="1"/>
    <xf numFmtId="43" fontId="56" fillId="5" borderId="83" xfId="0" applyNumberFormat="1" applyFont="1" applyFill="1" applyBorder="1" applyAlignment="1">
      <alignment horizontal="center" wrapText="1"/>
    </xf>
    <xf numFmtId="1" fontId="56" fillId="9" borderId="99" xfId="0" applyNumberFormat="1" applyFont="1" applyFill="1" applyBorder="1" applyAlignment="1">
      <alignment vertical="top"/>
    </xf>
    <xf numFmtId="1" fontId="56" fillId="9" borderId="100" xfId="0" applyNumberFormat="1" applyFont="1" applyFill="1" applyBorder="1" applyAlignment="1">
      <alignment vertical="top"/>
    </xf>
    <xf numFmtId="0" fontId="56" fillId="9" borderId="101" xfId="0" applyFont="1" applyFill="1" applyBorder="1" applyAlignment="1">
      <alignment wrapText="1"/>
    </xf>
    <xf numFmtId="0" fontId="62" fillId="10" borderId="67" xfId="0" applyFont="1" applyFill="1" applyBorder="1"/>
    <xf numFmtId="0" fontId="62" fillId="10" borderId="77" xfId="0" applyFont="1" applyFill="1" applyBorder="1"/>
    <xf numFmtId="4" fontId="56" fillId="9" borderId="78" xfId="0" applyNumberFormat="1" applyFont="1" applyFill="1" applyBorder="1" applyAlignment="1">
      <alignment horizontal="right"/>
    </xf>
    <xf numFmtId="0" fontId="39" fillId="9" borderId="35" xfId="0" applyFont="1" applyFill="1" applyBorder="1" applyAlignment="1">
      <alignment horizontal="center" vertical="center"/>
    </xf>
    <xf numFmtId="0" fontId="40" fillId="10" borderId="36" xfId="0" applyFont="1" applyFill="1" applyBorder="1"/>
    <xf numFmtId="0" fontId="40" fillId="10" borderId="37" xfId="0" applyFont="1" applyFill="1" applyBorder="1"/>
    <xf numFmtId="0" fontId="34" fillId="0" borderId="9" xfId="0" applyFont="1" applyBorder="1"/>
    <xf numFmtId="0" fontId="33" fillId="0" borderId="0" xfId="0" applyFont="1"/>
    <xf numFmtId="0" fontId="39" fillId="10" borderId="40" xfId="0" applyFont="1" applyFill="1" applyBorder="1" applyAlignment="1">
      <alignment horizontal="center" vertical="center"/>
    </xf>
    <xf numFmtId="0" fontId="39" fillId="10" borderId="41" xfId="0" applyFont="1" applyFill="1" applyBorder="1" applyAlignment="1">
      <alignment horizontal="center" vertical="center"/>
    </xf>
    <xf numFmtId="0" fontId="39" fillId="10" borderId="42" xfId="0" applyFont="1" applyFill="1" applyBorder="1" applyAlignment="1">
      <alignment horizontal="center" vertical="center"/>
    </xf>
    <xf numFmtId="0" fontId="31" fillId="2" borderId="14" xfId="0" applyFont="1" applyFill="1" applyBorder="1" applyAlignment="1">
      <alignment horizontal="right" vertical="center" wrapText="1"/>
    </xf>
    <xf numFmtId="0" fontId="34" fillId="0" borderId="15" xfId="0" applyFont="1" applyBorder="1"/>
    <xf numFmtId="0" fontId="31" fillId="2" borderId="11" xfId="0" applyFont="1" applyFill="1" applyBorder="1" applyAlignment="1">
      <alignment horizontal="center" vertical="center" wrapText="1"/>
    </xf>
    <xf numFmtId="0" fontId="34" fillId="0" borderId="17" xfId="0" applyFont="1" applyBorder="1"/>
    <xf numFmtId="0" fontId="31" fillId="9" borderId="46" xfId="0" applyFont="1" applyFill="1" applyBorder="1" applyAlignment="1">
      <alignment horizontal="center" vertical="center"/>
    </xf>
    <xf numFmtId="0" fontId="41" fillId="10" borderId="47" xfId="0" applyFont="1" applyFill="1" applyBorder="1"/>
    <xf numFmtId="0" fontId="41" fillId="10" borderId="48" xfId="0" applyFont="1" applyFill="1" applyBorder="1"/>
    <xf numFmtId="0" fontId="32" fillId="12" borderId="49" xfId="0" applyFont="1" applyFill="1" applyBorder="1" applyAlignment="1">
      <alignment horizontal="center" vertical="center"/>
    </xf>
    <xf numFmtId="0" fontId="34" fillId="13" borderId="50" xfId="0" applyFont="1" applyFill="1" applyBorder="1"/>
    <xf numFmtId="0" fontId="34" fillId="13" borderId="51" xfId="0" applyFont="1" applyFill="1" applyBorder="1"/>
    <xf numFmtId="0" fontId="31" fillId="10" borderId="40" xfId="0" applyFont="1" applyFill="1" applyBorder="1" applyAlignment="1">
      <alignment horizontal="center" vertical="center" wrapText="1"/>
    </xf>
    <xf numFmtId="0" fontId="34" fillId="10" borderId="41" xfId="0" applyFont="1" applyFill="1" applyBorder="1" applyAlignment="1">
      <alignment horizontal="center"/>
    </xf>
    <xf numFmtId="0" fontId="31" fillId="11" borderId="52" xfId="0" applyFont="1" applyFill="1" applyBorder="1" applyAlignment="1">
      <alignment horizontal="center" vertical="center" wrapText="1"/>
    </xf>
    <xf numFmtId="0" fontId="31" fillId="11" borderId="53" xfId="0" applyFont="1" applyFill="1" applyBorder="1" applyAlignment="1">
      <alignment horizontal="center" vertical="center" wrapText="1"/>
    </xf>
    <xf numFmtId="0" fontId="31" fillId="14" borderId="66" xfId="0" applyFont="1" applyFill="1" applyBorder="1" applyAlignment="1">
      <alignment horizontal="right" vertical="center" wrapText="1"/>
    </xf>
    <xf numFmtId="0" fontId="34" fillId="10" borderId="67" xfId="0" applyFont="1" applyFill="1" applyBorder="1"/>
    <xf numFmtId="0" fontId="34" fillId="10" borderId="68" xfId="0" applyFont="1" applyFill="1" applyBorder="1"/>
    <xf numFmtId="167" fontId="31" fillId="5" borderId="57" xfId="0" applyNumberFormat="1" applyFont="1" applyFill="1" applyBorder="1" applyAlignment="1">
      <alignment vertical="center" wrapText="1"/>
    </xf>
    <xf numFmtId="0" fontId="34" fillId="0" borderId="12" xfId="0" applyFont="1" applyBorder="1"/>
    <xf numFmtId="0" fontId="34" fillId="0" borderId="18" xfId="0" applyFont="1" applyBorder="1"/>
    <xf numFmtId="167" fontId="31" fillId="5" borderId="57" xfId="0" applyNumberFormat="1" applyFont="1" applyFill="1" applyBorder="1" applyAlignment="1">
      <alignment horizontal="left" vertical="center" wrapText="1"/>
    </xf>
    <xf numFmtId="167" fontId="31" fillId="5" borderId="57" xfId="0" applyNumberFormat="1" applyFont="1" applyFill="1" applyBorder="1" applyAlignment="1">
      <alignment wrapText="1"/>
    </xf>
    <xf numFmtId="0" fontId="31" fillId="14" borderId="60" xfId="0" applyFont="1" applyFill="1" applyBorder="1" applyAlignment="1">
      <alignment horizontal="center" vertical="center" wrapText="1"/>
    </xf>
    <xf numFmtId="0" fontId="31" fillId="14" borderId="20" xfId="0" applyFont="1" applyFill="1" applyBorder="1" applyAlignment="1">
      <alignment horizontal="center" vertical="center" wrapText="1"/>
    </xf>
    <xf numFmtId="0" fontId="31" fillId="14" borderId="13" xfId="0" applyFont="1" applyFill="1" applyBorder="1" applyAlignment="1">
      <alignment horizontal="center" vertical="center" wrapText="1"/>
    </xf>
    <xf numFmtId="0" fontId="31" fillId="6" borderId="64" xfId="0" applyFont="1" applyFill="1" applyBorder="1" applyAlignment="1">
      <alignment horizontal="left" vertical="center" wrapText="1"/>
    </xf>
    <xf numFmtId="0" fontId="34" fillId="0" borderId="21" xfId="0" applyFont="1" applyBorder="1"/>
    <xf numFmtId="0" fontId="34" fillId="0" borderId="22" xfId="0" applyFont="1" applyBorder="1"/>
    <xf numFmtId="0" fontId="31" fillId="4" borderId="60" xfId="0" applyFont="1" applyFill="1" applyBorder="1" applyAlignment="1">
      <alignment horizontal="center" vertical="center" wrapText="1"/>
    </xf>
    <xf numFmtId="0" fontId="31" fillId="4" borderId="20" xfId="0" applyFont="1" applyFill="1" applyBorder="1" applyAlignment="1">
      <alignment horizontal="center" vertical="center" wrapText="1"/>
    </xf>
    <xf numFmtId="0" fontId="31" fillId="4" borderId="13" xfId="0" applyFont="1" applyFill="1" applyBorder="1" applyAlignment="1">
      <alignment horizontal="center" vertical="center" wrapText="1"/>
    </xf>
    <xf numFmtId="167" fontId="31" fillId="5" borderId="57" xfId="0" applyNumberFormat="1" applyFont="1" applyFill="1" applyBorder="1" applyAlignment="1">
      <alignment horizontal="left" vertical="top" wrapText="1"/>
    </xf>
    <xf numFmtId="167" fontId="31" fillId="5" borderId="57" xfId="0" applyNumberFormat="1" applyFont="1" applyFill="1" applyBorder="1" applyAlignment="1">
      <alignment vertical="top" wrapText="1"/>
    </xf>
    <xf numFmtId="0" fontId="31" fillId="6" borderId="57" xfId="0" applyFont="1" applyFill="1" applyBorder="1" applyAlignment="1">
      <alignment horizontal="left" vertical="center" wrapText="1"/>
    </xf>
    <xf numFmtId="0" fontId="31" fillId="2" borderId="57" xfId="0" applyFont="1" applyFill="1" applyBorder="1" applyAlignment="1">
      <alignment horizontal="left" vertical="center" wrapText="1"/>
    </xf>
    <xf numFmtId="0" fontId="31" fillId="2" borderId="57" xfId="0" applyFont="1" applyFill="1" applyBorder="1" applyAlignment="1">
      <alignment horizontal="center" vertical="center" wrapText="1"/>
    </xf>
    <xf numFmtId="0" fontId="34" fillId="10" borderId="12" xfId="0" applyFont="1" applyFill="1" applyBorder="1" applyAlignment="1">
      <alignment horizontal="center"/>
    </xf>
    <xf numFmtId="0" fontId="34" fillId="10" borderId="18" xfId="0" applyFont="1" applyFill="1" applyBorder="1" applyAlignment="1">
      <alignment horizontal="center"/>
    </xf>
    <xf numFmtId="4" fontId="8" fillId="3" borderId="29" xfId="0" applyNumberFormat="1" applyFont="1" applyFill="1" applyBorder="1"/>
    <xf numFmtId="0" fontId="2" fillId="0" borderId="30" xfId="0" applyFont="1" applyBorder="1"/>
    <xf numFmtId="4" fontId="8" fillId="3" borderId="28" xfId="0" applyNumberFormat="1" applyFont="1" applyFill="1" applyBorder="1"/>
    <xf numFmtId="0" fontId="2" fillId="0" borderId="18" xfId="0" applyFont="1" applyBorder="1"/>
    <xf numFmtId="0" fontId="8" fillId="3" borderId="29" xfId="0" applyFont="1" applyFill="1" applyBorder="1" applyAlignment="1">
      <alignment vertical="center"/>
    </xf>
    <xf numFmtId="0" fontId="8" fillId="3" borderId="28" xfId="0" applyFont="1" applyFill="1" applyBorder="1" applyAlignment="1">
      <alignment vertical="center"/>
    </xf>
    <xf numFmtId="0" fontId="6" fillId="4" borderId="2" xfId="0" applyFont="1" applyFill="1" applyBorder="1" applyAlignment="1">
      <alignment horizontal="center" vertical="top"/>
    </xf>
    <xf numFmtId="0" fontId="2" fillId="0" borderId="23" xfId="0" applyFont="1" applyBorder="1"/>
    <xf numFmtId="0" fontId="7" fillId="4" borderId="24" xfId="0" applyFont="1" applyFill="1" applyBorder="1" applyAlignment="1">
      <alignment horizontal="center" vertical="center" wrapText="1"/>
    </xf>
    <xf numFmtId="0" fontId="2" fillId="0" borderId="3" xfId="0" applyFont="1" applyBorder="1"/>
    <xf numFmtId="0" fontId="2" fillId="0" borderId="4" xfId="0" applyFont="1" applyBorder="1"/>
    <xf numFmtId="0" fontId="47" fillId="14" borderId="70" xfId="0" applyFont="1" applyFill="1" applyBorder="1" applyAlignment="1">
      <alignment horizontal="center" vertical="center"/>
    </xf>
    <xf numFmtId="0" fontId="47" fillId="14" borderId="71" xfId="0" applyFont="1" applyFill="1" applyBorder="1" applyAlignment="1">
      <alignment horizontal="center" vertical="center"/>
    </xf>
    <xf numFmtId="0" fontId="47" fillId="14" borderId="72" xfId="0" applyFont="1" applyFill="1" applyBorder="1" applyAlignment="1">
      <alignment horizontal="center" vertical="center"/>
    </xf>
    <xf numFmtId="0" fontId="39" fillId="14" borderId="60" xfId="0" applyFont="1" applyFill="1" applyBorder="1" applyAlignment="1">
      <alignment horizontal="center" vertical="center" wrapText="1"/>
    </xf>
    <xf numFmtId="0" fontId="39" fillId="14" borderId="20" xfId="0" applyFont="1" applyFill="1" applyBorder="1" applyAlignment="1">
      <alignment horizontal="center" vertical="center" wrapText="1"/>
    </xf>
    <xf numFmtId="0" fontId="39" fillId="14" borderId="13" xfId="0" applyFont="1" applyFill="1" applyBorder="1" applyAlignment="1">
      <alignment horizontal="center" vertical="center" wrapText="1"/>
    </xf>
    <xf numFmtId="0" fontId="39" fillId="14" borderId="66" xfId="0" applyFont="1" applyFill="1" applyBorder="1" applyAlignment="1">
      <alignment horizontal="center" vertical="center" wrapText="1"/>
    </xf>
    <xf numFmtId="0" fontId="39" fillId="14" borderId="67" xfId="0" applyFont="1" applyFill="1" applyBorder="1" applyAlignment="1">
      <alignment horizontal="center" vertical="center" wrapText="1"/>
    </xf>
    <xf numFmtId="0" fontId="39" fillId="14" borderId="77" xfId="0" applyFont="1" applyFill="1" applyBorder="1" applyAlignment="1">
      <alignment horizontal="center" vertical="center" wrapText="1"/>
    </xf>
    <xf numFmtId="0" fontId="47" fillId="6" borderId="75" xfId="0" applyFont="1" applyFill="1" applyBorder="1" applyAlignment="1">
      <alignment horizontal="left" vertical="center" wrapText="1"/>
    </xf>
    <xf numFmtId="0" fontId="34" fillId="0" borderId="31" xfId="0" applyFont="1" applyBorder="1"/>
    <xf numFmtId="0" fontId="34" fillId="0" borderId="32" xfId="0" applyFont="1" applyBorder="1"/>
    <xf numFmtId="167" fontId="49" fillId="5" borderId="75" xfId="0" applyNumberFormat="1" applyFont="1" applyFill="1" applyBorder="1" applyAlignment="1">
      <alignment vertical="center" wrapText="1"/>
    </xf>
    <xf numFmtId="0" fontId="47" fillId="6" borderId="64" xfId="0" applyFont="1" applyFill="1" applyBorder="1" applyAlignment="1">
      <alignment horizontal="left" vertical="center" wrapText="1"/>
    </xf>
    <xf numFmtId="167" fontId="49" fillId="5" borderId="57" xfId="0" applyNumberFormat="1" applyFont="1" applyFill="1" applyBorder="1" applyAlignment="1">
      <alignment wrapText="1"/>
    </xf>
    <xf numFmtId="0" fontId="18" fillId="3" borderId="28" xfId="0" applyFont="1" applyFill="1" applyBorder="1" applyAlignment="1">
      <alignment vertical="center"/>
    </xf>
    <xf numFmtId="0" fontId="18" fillId="3" borderId="29" xfId="0" applyFont="1" applyFill="1" applyBorder="1" applyAlignment="1">
      <alignment vertical="center"/>
    </xf>
    <xf numFmtId="0" fontId="22" fillId="4" borderId="2" xfId="0" applyFont="1" applyFill="1" applyBorder="1" applyAlignment="1">
      <alignment horizontal="center" vertical="top"/>
    </xf>
    <xf numFmtId="0" fontId="31" fillId="9" borderId="66" xfId="0" applyFont="1" applyFill="1" applyBorder="1" applyAlignment="1">
      <alignment horizontal="center" vertical="center" wrapText="1"/>
    </xf>
    <xf numFmtId="0" fontId="31" fillId="9" borderId="67" xfId="0" applyFont="1" applyFill="1" applyBorder="1" applyAlignment="1">
      <alignment horizontal="center" vertical="center" wrapText="1"/>
    </xf>
    <xf numFmtId="0" fontId="31" fillId="9" borderId="77" xfId="0" applyFont="1" applyFill="1" applyBorder="1" applyAlignment="1">
      <alignment horizontal="center" vertical="center" wrapText="1"/>
    </xf>
    <xf numFmtId="0" fontId="31" fillId="9" borderId="84" xfId="0" applyFont="1" applyFill="1" applyBorder="1" applyAlignment="1">
      <alignment horizontal="center" vertical="center" wrapText="1"/>
    </xf>
    <xf numFmtId="0" fontId="31" fillId="9" borderId="3" xfId="0" applyFont="1" applyFill="1" applyBorder="1" applyAlignment="1">
      <alignment horizontal="center" vertical="center" wrapText="1"/>
    </xf>
    <xf numFmtId="0" fontId="31" fillId="9" borderId="23" xfId="0" applyFont="1" applyFill="1" applyBorder="1" applyAlignment="1">
      <alignment horizontal="center" vertical="center" wrapText="1"/>
    </xf>
    <xf numFmtId="167" fontId="43" fillId="5" borderId="75" xfId="0" applyNumberFormat="1" applyFont="1" applyFill="1" applyBorder="1" applyAlignment="1">
      <alignment wrapText="1"/>
    </xf>
    <xf numFmtId="0" fontId="31" fillId="14" borderId="79" xfId="0" applyFont="1" applyFill="1" applyBorder="1" applyAlignment="1">
      <alignment horizontal="center" vertical="center"/>
    </xf>
    <xf numFmtId="0" fontId="34" fillId="10" borderId="80" xfId="0" applyFont="1" applyFill="1" applyBorder="1"/>
    <xf numFmtId="0" fontId="34" fillId="10" borderId="81" xfId="0" applyFont="1" applyFill="1" applyBorder="1"/>
    <xf numFmtId="0" fontId="31" fillId="6" borderId="75" xfId="0" applyFont="1" applyFill="1" applyBorder="1" applyAlignment="1">
      <alignment horizontal="left" vertical="center" wrapText="1"/>
    </xf>
    <xf numFmtId="0" fontId="56" fillId="14" borderId="60" xfId="0" applyFont="1" applyFill="1" applyBorder="1" applyAlignment="1">
      <alignment horizontal="center" vertical="center" wrapText="1"/>
    </xf>
    <xf numFmtId="0" fontId="56" fillId="14" borderId="20" xfId="0" applyFont="1" applyFill="1" applyBorder="1" applyAlignment="1">
      <alignment horizontal="center" vertical="center" wrapText="1"/>
    </xf>
    <xf numFmtId="0" fontId="56" fillId="14" borderId="13" xfId="0" applyFont="1" applyFill="1" applyBorder="1" applyAlignment="1">
      <alignment horizontal="center" vertical="center" wrapText="1"/>
    </xf>
    <xf numFmtId="0" fontId="56" fillId="14" borderId="84" xfId="0" applyFont="1" applyFill="1" applyBorder="1" applyAlignment="1">
      <alignment horizontal="center" vertical="center" wrapText="1"/>
    </xf>
    <xf numFmtId="0" fontId="56" fillId="14" borderId="3" xfId="0" applyFont="1" applyFill="1" applyBorder="1" applyAlignment="1">
      <alignment horizontal="center" vertical="center" wrapText="1"/>
    </xf>
    <xf numFmtId="0" fontId="56" fillId="14" borderId="23" xfId="0" applyFont="1" applyFill="1" applyBorder="1" applyAlignment="1">
      <alignment horizontal="center" vertical="center" wrapText="1"/>
    </xf>
    <xf numFmtId="0" fontId="56" fillId="9" borderId="84" xfId="0" applyFont="1" applyFill="1" applyBorder="1" applyAlignment="1">
      <alignment horizontal="center" vertical="center" wrapText="1"/>
    </xf>
    <xf numFmtId="0" fontId="56" fillId="9" borderId="3" xfId="0" applyFont="1" applyFill="1" applyBorder="1" applyAlignment="1">
      <alignment horizontal="center" vertical="center" wrapText="1"/>
    </xf>
    <xf numFmtId="0" fontId="56" fillId="9" borderId="23" xfId="0" applyFont="1" applyFill="1" applyBorder="1" applyAlignment="1">
      <alignment horizontal="center" vertical="center" wrapText="1"/>
    </xf>
    <xf numFmtId="0" fontId="56" fillId="9" borderId="2" xfId="0" applyFont="1" applyFill="1" applyBorder="1" applyAlignment="1">
      <alignment horizontal="right" vertical="center" wrapText="1"/>
    </xf>
    <xf numFmtId="0" fontId="62" fillId="10" borderId="3" xfId="0" applyFont="1" applyFill="1" applyBorder="1"/>
    <xf numFmtId="0" fontId="62" fillId="10" borderId="4" xfId="0" applyFont="1" applyFill="1" applyBorder="1"/>
    <xf numFmtId="0" fontId="56" fillId="2" borderId="84" xfId="0" applyFont="1" applyFill="1" applyBorder="1" applyAlignment="1">
      <alignment horizontal="left" vertical="center" wrapText="1"/>
    </xf>
    <xf numFmtId="0" fontId="57" fillId="0" borderId="3" xfId="0" applyFont="1" applyBorder="1"/>
    <xf numFmtId="0" fontId="57" fillId="0" borderId="23" xfId="0" applyFont="1" applyBorder="1"/>
    <xf numFmtId="0" fontId="56" fillId="6" borderId="57" xfId="0" applyFont="1" applyFill="1" applyBorder="1" applyAlignment="1">
      <alignment horizontal="left" vertical="center" wrapText="1"/>
    </xf>
    <xf numFmtId="0" fontId="57" fillId="0" borderId="12" xfId="0" applyFont="1" applyBorder="1"/>
    <xf numFmtId="0" fontId="57" fillId="0" borderId="18" xfId="0" applyFont="1" applyBorder="1"/>
    <xf numFmtId="167" fontId="58" fillId="5" borderId="75" xfId="0" applyNumberFormat="1" applyFont="1" applyFill="1" applyBorder="1" applyAlignment="1">
      <alignment wrapText="1"/>
    </xf>
    <xf numFmtId="0" fontId="57" fillId="0" borderId="31" xfId="0" applyFont="1" applyBorder="1"/>
    <xf numFmtId="0" fontId="57" fillId="0" borderId="32" xfId="0" applyFont="1" applyBorder="1"/>
    <xf numFmtId="0" fontId="56" fillId="6" borderId="64" xfId="0" applyFont="1" applyFill="1" applyBorder="1" applyAlignment="1">
      <alignment horizontal="left" vertical="center" wrapText="1"/>
    </xf>
    <xf numFmtId="0" fontId="57" fillId="0" borderId="21" xfId="0" applyFont="1" applyBorder="1"/>
    <xf numFmtId="0" fontId="57" fillId="0" borderId="22" xfId="0" applyFont="1" applyBorder="1"/>
    <xf numFmtId="0" fontId="56" fillId="6" borderId="60" xfId="0" applyFont="1" applyFill="1" applyBorder="1" applyAlignment="1">
      <alignment horizontal="left" vertical="center" wrapText="1"/>
    </xf>
    <xf numFmtId="0" fontId="57" fillId="0" borderId="20" xfId="0" applyFont="1" applyBorder="1"/>
    <xf numFmtId="0" fontId="57" fillId="0" borderId="13" xfId="0" applyFont="1" applyBorder="1"/>
    <xf numFmtId="167" fontId="56" fillId="5" borderId="75" xfId="0" applyNumberFormat="1" applyFont="1" applyFill="1" applyBorder="1" applyAlignment="1">
      <alignment vertical="center" wrapText="1"/>
    </xf>
    <xf numFmtId="167" fontId="56" fillId="5" borderId="64" xfId="0" applyNumberFormat="1" applyFont="1" applyFill="1" applyBorder="1" applyAlignment="1">
      <alignment vertical="center" wrapText="1"/>
    </xf>
    <xf numFmtId="0" fontId="56" fillId="14" borderId="88" xfId="0" applyFont="1" applyFill="1" applyBorder="1" applyAlignment="1">
      <alignment horizontal="center" vertical="center"/>
    </xf>
    <xf numFmtId="0" fontId="57" fillId="10" borderId="89" xfId="0" applyFont="1" applyFill="1" applyBorder="1"/>
    <xf numFmtId="0" fontId="57" fillId="10" borderId="90" xfId="0" applyFont="1" applyFill="1" applyBorder="1"/>
    <xf numFmtId="0" fontId="56" fillId="2" borderId="94" xfId="0" applyFont="1" applyFill="1" applyBorder="1" applyAlignment="1">
      <alignment horizontal="left" vertical="center" wrapText="1"/>
    </xf>
    <xf numFmtId="0" fontId="57" fillId="0" borderId="86" xfId="0" applyFont="1" applyBorder="1"/>
    <xf numFmtId="0" fontId="57" fillId="0" borderId="87" xfId="0" applyFont="1" applyBorder="1"/>
    <xf numFmtId="0" fontId="6" fillId="3" borderId="28" xfId="0" applyFont="1" applyFill="1" applyBorder="1" applyAlignment="1">
      <alignment vertical="center"/>
    </xf>
    <xf numFmtId="0" fontId="6" fillId="3" borderId="29"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14"/>
  <sheetViews>
    <sheetView showGridLines="0" topLeftCell="C1" workbookViewId="0">
      <selection activeCell="F1" sqref="F1:J1048576"/>
    </sheetView>
  </sheetViews>
  <sheetFormatPr defaultColWidth="12.6640625" defaultRowHeight="15" customHeight="1" x14ac:dyDescent="0.3"/>
  <cols>
    <col min="1" max="1" width="2.21875" style="174" customWidth="1"/>
    <col min="2" max="2" width="8" style="174" customWidth="1"/>
    <col min="3" max="3" width="87.88671875" style="174" customWidth="1"/>
    <col min="4" max="4" width="21.88671875" style="174" customWidth="1"/>
    <col min="5" max="5" width="23.109375" style="174" customWidth="1"/>
    <col min="6" max="6" width="4.33203125" style="174" customWidth="1"/>
    <col min="7" max="7" width="16" style="174" customWidth="1"/>
    <col min="8" max="16384" width="12.6640625" style="174"/>
  </cols>
  <sheetData>
    <row r="1" spans="1:7" ht="15.75" customHeight="1" thickBot="1" x14ac:dyDescent="0.35">
      <c r="A1" s="172"/>
      <c r="B1" s="172"/>
      <c r="C1" s="172"/>
      <c r="D1" s="172"/>
      <c r="E1" s="172"/>
      <c r="F1" s="173"/>
      <c r="G1" s="173"/>
    </row>
    <row r="2" spans="1:7" ht="28.5" customHeight="1" x14ac:dyDescent="0.3">
      <c r="A2" s="172"/>
      <c r="B2" s="429" t="s">
        <v>502</v>
      </c>
      <c r="C2" s="430"/>
      <c r="D2" s="430"/>
      <c r="E2" s="431"/>
      <c r="F2" s="173"/>
      <c r="G2" s="173"/>
    </row>
    <row r="3" spans="1:7" ht="14.25" customHeight="1" thickBot="1" x14ac:dyDescent="0.35">
      <c r="A3" s="173"/>
      <c r="B3" s="434" t="s">
        <v>501</v>
      </c>
      <c r="C3" s="435"/>
      <c r="D3" s="435"/>
      <c r="E3" s="436"/>
      <c r="F3" s="173"/>
      <c r="G3" s="173"/>
    </row>
    <row r="4" spans="1:7" ht="60.75" customHeight="1" x14ac:dyDescent="0.3">
      <c r="A4" s="175"/>
      <c r="B4" s="197" t="s">
        <v>0</v>
      </c>
      <c r="C4" s="198" t="s">
        <v>1</v>
      </c>
      <c r="D4" s="198" t="s">
        <v>2</v>
      </c>
      <c r="E4" s="199" t="s">
        <v>3</v>
      </c>
      <c r="F4" s="176"/>
      <c r="G4" s="177"/>
    </row>
    <row r="5" spans="1:7" ht="37.799999999999997" customHeight="1" x14ac:dyDescent="0.3">
      <c r="A5" s="178"/>
      <c r="B5" s="191" t="s">
        <v>508</v>
      </c>
      <c r="C5" s="200" t="s">
        <v>511</v>
      </c>
      <c r="D5" s="189"/>
      <c r="E5" s="192"/>
      <c r="F5" s="172"/>
      <c r="G5" s="177"/>
    </row>
    <row r="6" spans="1:7" ht="35.4" customHeight="1" x14ac:dyDescent="0.3">
      <c r="A6" s="178"/>
      <c r="B6" s="191" t="s">
        <v>509</v>
      </c>
      <c r="C6" s="200" t="s">
        <v>512</v>
      </c>
      <c r="D6" s="189"/>
      <c r="E6" s="192"/>
      <c r="F6" s="179"/>
      <c r="G6" s="177"/>
    </row>
    <row r="7" spans="1:7" ht="13.8" customHeight="1" x14ac:dyDescent="0.3">
      <c r="A7" s="180"/>
      <c r="B7" s="201"/>
      <c r="C7" s="202" t="s">
        <v>513</v>
      </c>
      <c r="D7" s="203">
        <f t="shared" ref="D7" si="0">ROUND(SUM(D5:D6),0)</f>
        <v>0</v>
      </c>
      <c r="E7" s="204"/>
      <c r="F7" s="181"/>
      <c r="G7" s="182"/>
    </row>
    <row r="8" spans="1:7" ht="96" customHeight="1" x14ac:dyDescent="0.3">
      <c r="A8" s="180"/>
      <c r="B8" s="191" t="s">
        <v>510</v>
      </c>
      <c r="C8" s="200" t="s">
        <v>514</v>
      </c>
      <c r="D8" s="189">
        <f>(2%*D7)</f>
        <v>0</v>
      </c>
      <c r="E8" s="193"/>
      <c r="F8" s="179"/>
      <c r="G8" s="183"/>
    </row>
    <row r="9" spans="1:7" ht="51.75" customHeight="1" x14ac:dyDescent="0.3">
      <c r="A9" s="180"/>
      <c r="B9" s="194"/>
      <c r="C9" s="205" t="s">
        <v>515</v>
      </c>
      <c r="D9" s="195">
        <f t="shared" ref="D9" si="1">D8+D7</f>
        <v>0</v>
      </c>
      <c r="E9" s="196"/>
      <c r="F9" s="179"/>
      <c r="G9" s="182"/>
    </row>
    <row r="10" spans="1:7" ht="24" customHeight="1" x14ac:dyDescent="0.3">
      <c r="A10" s="185"/>
      <c r="B10" s="185"/>
      <c r="C10" s="185"/>
      <c r="D10" s="185"/>
      <c r="E10" s="186"/>
      <c r="F10" s="187"/>
      <c r="G10" s="187"/>
    </row>
    <row r="11" spans="1:7" ht="13.8" x14ac:dyDescent="0.3">
      <c r="A11" s="185"/>
      <c r="B11" s="185"/>
      <c r="C11" s="185"/>
      <c r="D11" s="185"/>
      <c r="E11" s="186"/>
      <c r="F11" s="187"/>
      <c r="G11" s="187"/>
    </row>
    <row r="12" spans="1:7" ht="60.75" customHeight="1" x14ac:dyDescent="0.3">
      <c r="A12" s="185"/>
      <c r="B12" s="432"/>
      <c r="C12" s="433"/>
      <c r="D12" s="433"/>
      <c r="E12" s="433"/>
      <c r="F12" s="187"/>
      <c r="G12" s="187"/>
    </row>
    <row r="13" spans="1:7" ht="48.75" customHeight="1" x14ac:dyDescent="0.3">
      <c r="A13" s="185"/>
      <c r="B13" s="188"/>
      <c r="C13" s="188"/>
      <c r="D13" s="188"/>
      <c r="E13" s="188"/>
      <c r="F13" s="187"/>
      <c r="G13" s="187"/>
    </row>
    <row r="14" spans="1:7" ht="48.75" customHeight="1" x14ac:dyDescent="0.3">
      <c r="A14" s="185"/>
      <c r="B14" s="188"/>
      <c r="C14" s="188"/>
      <c r="D14" s="188"/>
      <c r="E14" s="188"/>
      <c r="F14" s="187"/>
      <c r="G14" s="187"/>
    </row>
  </sheetData>
  <mergeCells count="3">
    <mergeCell ref="B2:E2"/>
    <mergeCell ref="B12:E12"/>
    <mergeCell ref="B3:E3"/>
  </mergeCells>
  <printOptions horizontalCentered="1"/>
  <pageMargins left="0.18175513034963897" right="1.2117008689975931E-2" top="0.94512667781812276" bottom="0.10281098282403819" header="0" footer="0"/>
  <pageSetup paperSize="9" scale="85" orientation="landscape"/>
  <headerFooter>
    <oddFooter>&amp;L&amp;F&amp;RPage &amp;P of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K558"/>
  <sheetViews>
    <sheetView showGridLines="0" topLeftCell="D1" workbookViewId="0">
      <pane ySplit="3" topLeftCell="A4" activePane="bottomLeft" state="frozen"/>
      <selection pane="bottomLeft" activeCell="B5" sqref="B5"/>
    </sheetView>
  </sheetViews>
  <sheetFormatPr defaultColWidth="12.6640625" defaultRowHeight="15" customHeight="1" x14ac:dyDescent="0.25"/>
  <cols>
    <col min="1" max="1" width="3.77734375" customWidth="1"/>
    <col min="2" max="2" width="8.44140625" customWidth="1"/>
    <col min="3" max="3" width="85" customWidth="1"/>
    <col min="9" max="9" width="24.77734375" customWidth="1"/>
    <col min="10" max="10" width="16" customWidth="1"/>
    <col min="11" max="11" width="5.109375" customWidth="1"/>
  </cols>
  <sheetData>
    <row r="1" spans="1:11" ht="13.5" customHeight="1" x14ac:dyDescent="0.25">
      <c r="A1" s="141"/>
      <c r="B1" s="141"/>
      <c r="C1" s="141"/>
      <c r="D1" s="141"/>
      <c r="E1" s="141"/>
      <c r="F1" s="141"/>
      <c r="G1" s="141"/>
      <c r="H1" s="141"/>
      <c r="I1" s="141"/>
      <c r="J1" s="141"/>
      <c r="K1" s="141"/>
    </row>
    <row r="2" spans="1:11" ht="30" customHeight="1" x14ac:dyDescent="0.25">
      <c r="A2" s="142"/>
      <c r="B2" s="481" t="s">
        <v>415</v>
      </c>
      <c r="C2" s="482"/>
      <c r="D2" s="483" t="str">
        <f>'01-G.Summary'!B2</f>
        <v xml:space="preserve">Rehabilitation &amp; Retrofitting Works School GGPS Karakar (EMIS-39155), District Swat Khyber Pakhtunkhwa </v>
      </c>
      <c r="E2" s="484"/>
      <c r="F2" s="484"/>
      <c r="G2" s="484"/>
      <c r="H2" s="484"/>
      <c r="I2" s="485"/>
      <c r="J2" s="142"/>
      <c r="K2" s="142"/>
    </row>
    <row r="3" spans="1:11" ht="27.75" customHeight="1" x14ac:dyDescent="0.25">
      <c r="A3" s="141"/>
      <c r="B3" s="102" t="s">
        <v>40</v>
      </c>
      <c r="C3" s="103" t="s">
        <v>41</v>
      </c>
      <c r="D3" s="103" t="s">
        <v>42</v>
      </c>
      <c r="E3" s="103" t="s">
        <v>43</v>
      </c>
      <c r="F3" s="103" t="s">
        <v>44</v>
      </c>
      <c r="G3" s="103" t="s">
        <v>45</v>
      </c>
      <c r="H3" s="103" t="s">
        <v>9</v>
      </c>
      <c r="I3" s="104" t="s">
        <v>46</v>
      </c>
      <c r="J3" s="141"/>
      <c r="K3" s="143">
        <v>1</v>
      </c>
    </row>
    <row r="4" spans="1:11" ht="13.8" x14ac:dyDescent="0.25">
      <c r="A4" s="141"/>
      <c r="B4" s="141"/>
      <c r="C4" s="141"/>
      <c r="D4" s="141"/>
      <c r="E4" s="141"/>
      <c r="F4" s="141"/>
      <c r="G4" s="141"/>
      <c r="H4" s="141"/>
      <c r="I4" s="141"/>
      <c r="J4" s="141"/>
      <c r="K4" s="141"/>
    </row>
    <row r="5" spans="1:11" ht="13.8" x14ac:dyDescent="0.25">
      <c r="A5" s="141"/>
      <c r="B5" s="141"/>
      <c r="C5" s="141"/>
      <c r="D5" s="141"/>
      <c r="E5" s="141"/>
      <c r="F5" s="141"/>
      <c r="G5" s="141"/>
      <c r="H5" s="141"/>
      <c r="I5" s="141"/>
      <c r="J5" s="141"/>
      <c r="K5" s="141"/>
    </row>
    <row r="6" spans="1:11" ht="21.75" customHeight="1" x14ac:dyDescent="0.25">
      <c r="A6" s="141"/>
      <c r="B6" s="131" t="s">
        <v>47</v>
      </c>
      <c r="C6" s="107" t="s">
        <v>391</v>
      </c>
      <c r="D6" s="144"/>
      <c r="E6" s="144"/>
      <c r="F6" s="144"/>
      <c r="G6" s="15"/>
      <c r="H6" s="144"/>
      <c r="I6" s="16" t="s">
        <v>49</v>
      </c>
      <c r="J6" s="145" t="s">
        <v>50</v>
      </c>
      <c r="K6" s="143">
        <v>1</v>
      </c>
    </row>
    <row r="7" spans="1:11" ht="55.2" x14ac:dyDescent="0.25">
      <c r="A7" s="141"/>
      <c r="B7" s="146">
        <v>1</v>
      </c>
      <c r="C7" s="147" t="str">
        <f>'06-External Development'!D7</f>
        <v>RCC DISMANTLING WITH STEEL RECOVERY
Dismantling of reinforced cement concrete (RCC), including separation of reinforcement, cleaning and straightening of steel for reuse where specified,or as directed by the Engineer, complete in all respects.</v>
      </c>
      <c r="D7" s="148"/>
      <c r="E7" s="148"/>
      <c r="F7" s="149"/>
      <c r="G7" s="148"/>
      <c r="H7" s="150" t="str">
        <f t="shared" ref="H7:H12" si="0">IF(PRODUCT(D7,E7,F7,G7,I7)=0,"",PRODUCT(D7,E7,F7,G7,I7))</f>
        <v/>
      </c>
      <c r="I7" s="151"/>
      <c r="J7" s="145" t="s">
        <v>54</v>
      </c>
      <c r="K7" s="143">
        <v>1</v>
      </c>
    </row>
    <row r="8" spans="1:11" ht="13.8" x14ac:dyDescent="0.25">
      <c r="A8" s="141"/>
      <c r="B8" s="152"/>
      <c r="C8" s="153"/>
      <c r="D8" s="69"/>
      <c r="E8" s="69"/>
      <c r="F8" s="69"/>
      <c r="G8" s="69"/>
      <c r="H8" s="154" t="str">
        <f t="shared" si="0"/>
        <v/>
      </c>
      <c r="I8" s="151"/>
      <c r="J8" s="145" t="s">
        <v>56</v>
      </c>
      <c r="K8" s="143">
        <v>1</v>
      </c>
    </row>
    <row r="9" spans="1:11" ht="13.8" x14ac:dyDescent="0.25">
      <c r="A9" s="141"/>
      <c r="B9" s="155"/>
      <c r="C9" s="68" t="s">
        <v>416</v>
      </c>
      <c r="D9" s="69">
        <v>1</v>
      </c>
      <c r="E9" s="69">
        <v>7</v>
      </c>
      <c r="F9" s="69">
        <v>5</v>
      </c>
      <c r="G9" s="69">
        <v>0.5</v>
      </c>
      <c r="H9" s="154">
        <f t="shared" si="0"/>
        <v>17.5</v>
      </c>
      <c r="I9" s="151"/>
      <c r="J9" s="145" t="s">
        <v>58</v>
      </c>
      <c r="K9" s="143">
        <v>1</v>
      </c>
    </row>
    <row r="10" spans="1:11" ht="13.8" x14ac:dyDescent="0.25">
      <c r="A10" s="141"/>
      <c r="B10" s="155"/>
      <c r="C10" s="68"/>
      <c r="D10" s="69"/>
      <c r="E10" s="69"/>
      <c r="F10" s="69"/>
      <c r="G10" s="69"/>
      <c r="H10" s="154" t="str">
        <f t="shared" si="0"/>
        <v/>
      </c>
      <c r="I10" s="151"/>
      <c r="J10" s="145" t="s">
        <v>60</v>
      </c>
      <c r="K10" s="143">
        <v>1</v>
      </c>
    </row>
    <row r="11" spans="1:11" ht="13.8" x14ac:dyDescent="0.25">
      <c r="A11" s="141"/>
      <c r="B11" s="155"/>
      <c r="C11" s="149"/>
      <c r="D11" s="69"/>
      <c r="E11" s="69"/>
      <c r="F11" s="69"/>
      <c r="G11" s="69"/>
      <c r="H11" s="154" t="str">
        <f t="shared" si="0"/>
        <v/>
      </c>
      <c r="I11" s="151"/>
      <c r="J11" s="141"/>
      <c r="K11" s="141"/>
    </row>
    <row r="12" spans="1:11" ht="13.8" x14ac:dyDescent="0.25">
      <c r="A12" s="141"/>
      <c r="B12" s="155"/>
      <c r="C12" s="149"/>
      <c r="D12" s="69"/>
      <c r="E12" s="69"/>
      <c r="F12" s="69"/>
      <c r="G12" s="69"/>
      <c r="H12" s="154" t="str">
        <f t="shared" si="0"/>
        <v/>
      </c>
      <c r="I12" s="151"/>
      <c r="J12" s="141"/>
      <c r="K12" s="141"/>
    </row>
    <row r="13" spans="1:11" ht="13.8" x14ac:dyDescent="0.25">
      <c r="A13" s="141"/>
      <c r="B13" s="156"/>
      <c r="C13" s="157"/>
      <c r="D13" s="157"/>
      <c r="E13" s="158"/>
      <c r="F13" s="550" t="s">
        <v>85</v>
      </c>
      <c r="G13" s="478"/>
      <c r="H13" s="159">
        <f>IF(SUM(H7:H12)=0,"",SUM(H7:H12))</f>
        <v>17.5</v>
      </c>
      <c r="I13" s="160" t="str">
        <f>IF(I6="1%steel","cft",IF(I6="1.5%steel","cft",IF(I6="2%steel","cft",I6)))</f>
        <v>cft</v>
      </c>
      <c r="J13" s="141"/>
      <c r="K13" s="141"/>
    </row>
    <row r="14" spans="1:11" ht="13.8" x14ac:dyDescent="0.25">
      <c r="A14" s="141"/>
      <c r="B14" s="141"/>
      <c r="C14" s="141"/>
      <c r="D14" s="141"/>
      <c r="E14" s="141"/>
      <c r="F14" s="551" t="s">
        <v>86</v>
      </c>
      <c r="G14" s="476"/>
      <c r="H14" s="161">
        <v>0</v>
      </c>
      <c r="I14" s="162" t="str">
        <f>I13</f>
        <v>cft</v>
      </c>
      <c r="J14" s="141"/>
      <c r="K14" s="141"/>
    </row>
    <row r="15" spans="1:11" ht="13.8" x14ac:dyDescent="0.25">
      <c r="A15" s="141"/>
      <c r="B15" s="141"/>
      <c r="C15" s="141"/>
      <c r="D15" s="141"/>
      <c r="E15" s="141"/>
      <c r="F15" s="550" t="s">
        <v>87</v>
      </c>
      <c r="G15" s="478"/>
      <c r="H15" s="159">
        <f>H14+H13</f>
        <v>17.5</v>
      </c>
      <c r="I15" s="160" t="str">
        <f>I13</f>
        <v>cft</v>
      </c>
      <c r="J15" s="141"/>
      <c r="K15" s="141"/>
    </row>
    <row r="16" spans="1:11" ht="13.8" x14ac:dyDescent="0.25">
      <c r="A16" s="141"/>
      <c r="B16" s="141"/>
      <c r="C16" s="141"/>
      <c r="D16" s="141"/>
      <c r="E16" s="141"/>
      <c r="F16" s="141"/>
      <c r="G16" s="141"/>
      <c r="H16" s="141"/>
      <c r="I16" s="141"/>
      <c r="J16" s="141"/>
      <c r="K16" s="141"/>
    </row>
    <row r="17" spans="1:11" ht="13.8" x14ac:dyDescent="0.25">
      <c r="A17" s="141"/>
      <c r="B17" s="141"/>
      <c r="C17" s="141"/>
      <c r="D17" s="141"/>
      <c r="E17" s="141"/>
      <c r="F17" s="141"/>
      <c r="G17" s="141"/>
      <c r="H17" s="141"/>
      <c r="I17" s="141"/>
      <c r="J17" s="141"/>
      <c r="K17" s="141"/>
    </row>
    <row r="18" spans="1:11" ht="21.75" customHeight="1" x14ac:dyDescent="0.25">
      <c r="A18" s="141"/>
      <c r="B18" s="131" t="s">
        <v>47</v>
      </c>
      <c r="C18" s="107" t="s">
        <v>391</v>
      </c>
      <c r="D18" s="144"/>
      <c r="E18" s="144"/>
      <c r="F18" s="144"/>
      <c r="G18" s="15"/>
      <c r="H18" s="144"/>
      <c r="I18" s="16" t="s">
        <v>90</v>
      </c>
      <c r="J18" s="145" t="s">
        <v>50</v>
      </c>
      <c r="K18" s="143">
        <v>1</v>
      </c>
    </row>
    <row r="19" spans="1:11" ht="55.2" x14ac:dyDescent="0.25">
      <c r="A19" s="141"/>
      <c r="B19" s="146">
        <f>B7+1</f>
        <v>2</v>
      </c>
      <c r="C19" s="147" t="str">
        <f>'06-External Development'!D8</f>
        <v>PAINT / DISTEMPER REMOVAL (SCRAPING)
Scraping and removal of existing distemper, oil bound distemper, or paint from wall surfaces to expose a sound substrate, including cleaning and preparation for subsequent finishes, complete in all respects.</v>
      </c>
      <c r="D19" s="148"/>
      <c r="E19" s="148"/>
      <c r="F19" s="149"/>
      <c r="G19" s="148"/>
      <c r="H19" s="150" t="str">
        <f t="shared" ref="H19:H25" si="1">IF(PRODUCT(D19,E19,F19,G19,I19)=0,"",PRODUCT(D19,E19,F19,G19,I19))</f>
        <v/>
      </c>
      <c r="I19" s="155"/>
      <c r="J19" s="145" t="s">
        <v>54</v>
      </c>
      <c r="K19" s="143">
        <v>1</v>
      </c>
    </row>
    <row r="20" spans="1:11" ht="13.8" x14ac:dyDescent="0.25">
      <c r="A20" s="141"/>
      <c r="B20" s="155"/>
      <c r="C20" s="163"/>
      <c r="D20" s="69"/>
      <c r="E20" s="69"/>
      <c r="F20" s="69"/>
      <c r="G20" s="69"/>
      <c r="H20" s="154" t="str">
        <f t="shared" si="1"/>
        <v/>
      </c>
      <c r="I20" s="164"/>
      <c r="J20" s="145" t="s">
        <v>89</v>
      </c>
      <c r="K20" s="143">
        <v>1</v>
      </c>
    </row>
    <row r="21" spans="1:11" ht="13.8" x14ac:dyDescent="0.25">
      <c r="A21" s="141"/>
      <c r="B21" s="79" t="s">
        <v>78</v>
      </c>
      <c r="C21" s="84" t="s">
        <v>417</v>
      </c>
      <c r="D21" s="86"/>
      <c r="E21" s="86"/>
      <c r="F21" s="86"/>
      <c r="G21" s="86"/>
      <c r="H21" s="154" t="str">
        <f t="shared" si="1"/>
        <v/>
      </c>
      <c r="I21" s="164"/>
      <c r="J21" s="145" t="s">
        <v>95</v>
      </c>
      <c r="K21" s="143">
        <v>1</v>
      </c>
    </row>
    <row r="22" spans="1:11" ht="13.8" x14ac:dyDescent="0.25">
      <c r="A22" s="141"/>
      <c r="B22" s="90"/>
      <c r="C22" s="165" t="s">
        <v>418</v>
      </c>
      <c r="D22" s="72">
        <v>1</v>
      </c>
      <c r="E22" s="72">
        <f>(120+120+50+50)</f>
        <v>340</v>
      </c>
      <c r="F22" s="86"/>
      <c r="G22" s="72">
        <v>5</v>
      </c>
      <c r="H22" s="154">
        <f t="shared" si="1"/>
        <v>1700</v>
      </c>
      <c r="I22" s="164"/>
      <c r="J22" s="145" t="s">
        <v>97</v>
      </c>
      <c r="K22" s="143">
        <v>1</v>
      </c>
    </row>
    <row r="23" spans="1:11" ht="13.8" x14ac:dyDescent="0.25">
      <c r="A23" s="141"/>
      <c r="B23" s="90"/>
      <c r="C23" s="165" t="s">
        <v>419</v>
      </c>
      <c r="D23" s="72">
        <v>1</v>
      </c>
      <c r="E23" s="72">
        <f>E22</f>
        <v>340</v>
      </c>
      <c r="F23" s="86"/>
      <c r="G23" s="72">
        <v>5</v>
      </c>
      <c r="H23" s="154">
        <f t="shared" si="1"/>
        <v>1700</v>
      </c>
      <c r="I23" s="164"/>
      <c r="J23" s="145" t="s">
        <v>98</v>
      </c>
      <c r="K23" s="143">
        <v>1</v>
      </c>
    </row>
    <row r="24" spans="1:11" ht="13.8" x14ac:dyDescent="0.25">
      <c r="A24" s="141"/>
      <c r="B24" s="90"/>
      <c r="C24" s="165" t="s">
        <v>420</v>
      </c>
      <c r="D24" s="72">
        <v>2</v>
      </c>
      <c r="E24" s="72">
        <v>8</v>
      </c>
      <c r="F24" s="86"/>
      <c r="G24" s="72">
        <v>8</v>
      </c>
      <c r="H24" s="154">
        <f t="shared" si="1"/>
        <v>128</v>
      </c>
      <c r="I24" s="164"/>
      <c r="J24" s="145" t="s">
        <v>42</v>
      </c>
      <c r="K24" s="143">
        <v>1</v>
      </c>
    </row>
    <row r="25" spans="1:11" ht="13.8" x14ac:dyDescent="0.25">
      <c r="A25" s="141"/>
      <c r="B25" s="155"/>
      <c r="C25" s="163"/>
      <c r="D25" s="69"/>
      <c r="E25" s="69"/>
      <c r="F25" s="69"/>
      <c r="G25" s="69"/>
      <c r="H25" s="154" t="str">
        <f t="shared" si="1"/>
        <v/>
      </c>
      <c r="I25" s="164"/>
      <c r="J25" s="166" t="s">
        <v>104</v>
      </c>
      <c r="K25" s="167">
        <v>9.2903043596611279E-2</v>
      </c>
    </row>
    <row r="26" spans="1:11" ht="13.8" x14ac:dyDescent="0.25">
      <c r="A26" s="141"/>
      <c r="B26" s="152"/>
      <c r="C26" s="168"/>
      <c r="D26" s="69"/>
      <c r="E26" s="69"/>
      <c r="F26" s="69"/>
      <c r="G26" s="69"/>
      <c r="H26" s="154"/>
      <c r="I26" s="164"/>
      <c r="J26" s="141"/>
      <c r="K26" s="141"/>
    </row>
    <row r="27" spans="1:11" ht="13.8" x14ac:dyDescent="0.25">
      <c r="A27" s="141"/>
      <c r="B27" s="155"/>
      <c r="C27" s="163"/>
      <c r="D27" s="69"/>
      <c r="E27" s="69"/>
      <c r="F27" s="69"/>
      <c r="G27" s="69"/>
      <c r="H27" s="154"/>
      <c r="I27" s="164"/>
      <c r="J27" s="169"/>
      <c r="K27" s="141"/>
    </row>
    <row r="28" spans="1:11" ht="13.8" x14ac:dyDescent="0.25">
      <c r="A28" s="141"/>
      <c r="B28" s="155"/>
      <c r="C28" s="163"/>
      <c r="D28" s="69"/>
      <c r="E28" s="69"/>
      <c r="F28" s="69"/>
      <c r="G28" s="69"/>
      <c r="H28" s="154"/>
      <c r="I28" s="164"/>
      <c r="J28" s="141"/>
      <c r="K28" s="170"/>
    </row>
    <row r="29" spans="1:11" ht="13.8" x14ac:dyDescent="0.25">
      <c r="A29" s="141"/>
      <c r="B29" s="155"/>
      <c r="C29" s="163"/>
      <c r="D29" s="69"/>
      <c r="E29" s="69"/>
      <c r="F29" s="69"/>
      <c r="G29" s="69"/>
      <c r="H29" s="154"/>
      <c r="I29" s="164"/>
      <c r="J29" s="141"/>
      <c r="K29" s="141"/>
    </row>
    <row r="30" spans="1:11" ht="13.8" x14ac:dyDescent="0.25">
      <c r="A30" s="141"/>
      <c r="B30" s="155"/>
      <c r="C30" s="149"/>
      <c r="D30" s="69"/>
      <c r="E30" s="69"/>
      <c r="F30" s="69"/>
      <c r="G30" s="69"/>
      <c r="H30" s="154" t="str">
        <f t="shared" ref="H30:H31" si="2">IF(PRODUCT(D30,E30,F30,G30,I30)=0,"",PRODUCT(D30,E30,F30,G30,I30))</f>
        <v/>
      </c>
      <c r="I30" s="164"/>
      <c r="J30" s="141"/>
      <c r="K30" s="141"/>
    </row>
    <row r="31" spans="1:11" ht="13.8" x14ac:dyDescent="0.25">
      <c r="A31" s="141"/>
      <c r="B31" s="155"/>
      <c r="C31" s="149"/>
      <c r="D31" s="69"/>
      <c r="E31" s="69"/>
      <c r="F31" s="69"/>
      <c r="G31" s="69"/>
      <c r="H31" s="154" t="str">
        <f t="shared" si="2"/>
        <v/>
      </c>
      <c r="I31" s="164"/>
      <c r="J31" s="141"/>
      <c r="K31" s="141"/>
    </row>
    <row r="32" spans="1:11" ht="13.8" x14ac:dyDescent="0.25">
      <c r="A32" s="141"/>
      <c r="B32" s="156"/>
      <c r="C32" s="157"/>
      <c r="D32" s="157"/>
      <c r="E32" s="158"/>
      <c r="F32" s="550" t="s">
        <v>85</v>
      </c>
      <c r="G32" s="478"/>
      <c r="H32" s="159">
        <f>IF(SUM(H19:H31)=0,"",SUM(H19:H31))</f>
        <v>3528</v>
      </c>
      <c r="I32" s="160" t="str">
        <f>IF(I18="1%steel","cft",IF(I18="1.5%steel","cft",IF(I18="2%steel","cft",I18)))</f>
        <v>sft</v>
      </c>
      <c r="J32" s="141"/>
      <c r="K32" s="141"/>
    </row>
    <row r="33" spans="1:11" ht="13.8" x14ac:dyDescent="0.25">
      <c r="A33" s="141"/>
      <c r="B33" s="141"/>
      <c r="C33" s="141"/>
      <c r="D33" s="141"/>
      <c r="E33" s="141"/>
      <c r="F33" s="551" t="s">
        <v>86</v>
      </c>
      <c r="G33" s="476"/>
      <c r="H33" s="161">
        <v>0</v>
      </c>
      <c r="I33" s="162" t="str">
        <f>I32</f>
        <v>sft</v>
      </c>
      <c r="J33" s="141"/>
      <c r="K33" s="141"/>
    </row>
    <row r="34" spans="1:11" ht="13.8" x14ac:dyDescent="0.25">
      <c r="A34" s="141"/>
      <c r="B34" s="141"/>
      <c r="C34" s="141"/>
      <c r="D34" s="141"/>
      <c r="E34" s="141"/>
      <c r="F34" s="550" t="s">
        <v>87</v>
      </c>
      <c r="G34" s="478"/>
      <c r="H34" s="159">
        <f>H33+H32</f>
        <v>3528</v>
      </c>
      <c r="I34" s="160" t="str">
        <f>I32</f>
        <v>sft</v>
      </c>
      <c r="J34" s="141"/>
      <c r="K34" s="141"/>
    </row>
    <row r="35" spans="1:11" ht="13.8" x14ac:dyDescent="0.25">
      <c r="A35" s="141"/>
      <c r="B35" s="141"/>
      <c r="C35" s="141"/>
      <c r="D35" s="141"/>
      <c r="E35" s="141"/>
      <c r="F35" s="141"/>
      <c r="G35" s="141"/>
      <c r="H35" s="141"/>
      <c r="I35" s="141"/>
      <c r="J35" s="141"/>
      <c r="K35" s="141"/>
    </row>
    <row r="36" spans="1:11" ht="13.8" x14ac:dyDescent="0.25">
      <c r="A36" s="141"/>
      <c r="B36" s="141"/>
      <c r="C36" s="141"/>
      <c r="D36" s="141"/>
      <c r="E36" s="141"/>
      <c r="F36" s="141"/>
      <c r="G36" s="141"/>
      <c r="H36" s="141"/>
      <c r="I36" s="141"/>
      <c r="J36" s="141"/>
      <c r="K36" s="141"/>
    </row>
    <row r="37" spans="1:11" ht="21.75" customHeight="1" x14ac:dyDescent="0.25">
      <c r="A37" s="141"/>
      <c r="B37" s="131" t="s">
        <v>117</v>
      </c>
      <c r="C37" s="13" t="s">
        <v>19</v>
      </c>
      <c r="D37" s="144"/>
      <c r="E37" s="144"/>
      <c r="F37" s="144"/>
      <c r="G37" s="15"/>
      <c r="H37" s="144"/>
      <c r="I37" s="16" t="s">
        <v>49</v>
      </c>
      <c r="J37" s="145" t="s">
        <v>50</v>
      </c>
      <c r="K37" s="143">
        <v>1</v>
      </c>
    </row>
    <row r="38" spans="1:11" ht="96.6" x14ac:dyDescent="0.25">
      <c r="A38" s="141"/>
      <c r="B38" s="146">
        <f>B19+1</f>
        <v>3</v>
      </c>
      <c r="C38" s="147" t="str">
        <f>'06-External Development'!D11</f>
        <v>EARTH EXCAVATION (GRAVEL/SHINGLE/SOFT/MEDIUM SOIL)
Excavation in gravel/shingle manual or mechanical for construction of all types of structures including open drains, sewerage pipelines, septic tanks, manholes, and retaining structures, comprising setting out, excavation to required lines and levels, dressing of sides and bottoms, maintaining safe slopes or shoring where required, dewatering as necessary, and complete in all respects in accordance with specifications and Engineer’s instructions.</v>
      </c>
      <c r="D38" s="148"/>
      <c r="E38" s="148"/>
      <c r="F38" s="149"/>
      <c r="G38" s="148"/>
      <c r="H38" s="150" t="str">
        <f t="shared" ref="H38:H49" si="3">IF(PRODUCT(D38,E38,F38,G38,I38)=0,"",PRODUCT(D38,E38,F38,G38,I38))</f>
        <v/>
      </c>
      <c r="I38" s="151"/>
      <c r="J38" s="145" t="s">
        <v>54</v>
      </c>
      <c r="K38" s="143">
        <v>1</v>
      </c>
    </row>
    <row r="39" spans="1:11" ht="13.8" x14ac:dyDescent="0.25">
      <c r="A39" s="141"/>
      <c r="B39" s="152"/>
      <c r="C39" s="153"/>
      <c r="D39" s="69"/>
      <c r="E39" s="69"/>
      <c r="F39" s="69"/>
      <c r="G39" s="69"/>
      <c r="H39" s="154" t="str">
        <f t="shared" si="3"/>
        <v/>
      </c>
      <c r="I39" s="151"/>
      <c r="J39" s="145" t="s">
        <v>56</v>
      </c>
      <c r="K39" s="143">
        <v>1</v>
      </c>
    </row>
    <row r="40" spans="1:11" ht="41.4" x14ac:dyDescent="0.25">
      <c r="A40" s="141"/>
      <c r="B40" s="146" t="s">
        <v>62</v>
      </c>
      <c r="C40" s="147" t="s">
        <v>421</v>
      </c>
      <c r="D40" s="69"/>
      <c r="E40" s="69"/>
      <c r="F40" s="69"/>
      <c r="G40" s="69"/>
      <c r="H40" s="154" t="str">
        <f t="shared" si="3"/>
        <v/>
      </c>
      <c r="I40" s="151"/>
      <c r="J40" s="145" t="s">
        <v>58</v>
      </c>
      <c r="K40" s="143">
        <v>1</v>
      </c>
    </row>
    <row r="41" spans="1:11" ht="13.8" x14ac:dyDescent="0.25">
      <c r="A41" s="141"/>
      <c r="B41" s="155"/>
      <c r="C41" s="68" t="s">
        <v>422</v>
      </c>
      <c r="D41" s="69">
        <v>1</v>
      </c>
      <c r="E41" s="69">
        <v>100</v>
      </c>
      <c r="F41" s="69">
        <f t="shared" ref="F41:F42" si="4">0.75+0.75+1</f>
        <v>2.5</v>
      </c>
      <c r="G41" s="69">
        <v>2</v>
      </c>
      <c r="H41" s="154" t="str">
        <f t="shared" si="3"/>
        <v/>
      </c>
      <c r="I41" s="151">
        <v>0</v>
      </c>
      <c r="J41" s="145" t="s">
        <v>60</v>
      </c>
      <c r="K41" s="143">
        <v>1</v>
      </c>
    </row>
    <row r="42" spans="1:11" ht="13.8" x14ac:dyDescent="0.25">
      <c r="A42" s="141"/>
      <c r="B42" s="155"/>
      <c r="C42" s="68" t="s">
        <v>423</v>
      </c>
      <c r="D42" s="69">
        <v>1</v>
      </c>
      <c r="E42" s="69">
        <v>50</v>
      </c>
      <c r="F42" s="69">
        <f t="shared" si="4"/>
        <v>2.5</v>
      </c>
      <c r="G42" s="69">
        <v>2</v>
      </c>
      <c r="H42" s="154" t="str">
        <f t="shared" si="3"/>
        <v/>
      </c>
      <c r="I42" s="151">
        <v>0</v>
      </c>
      <c r="J42" s="145" t="s">
        <v>32</v>
      </c>
      <c r="K42" s="143">
        <v>1</v>
      </c>
    </row>
    <row r="43" spans="1:11" ht="13.8" x14ac:dyDescent="0.25">
      <c r="A43" s="141"/>
      <c r="B43" s="155"/>
      <c r="C43" s="163"/>
      <c r="D43" s="69"/>
      <c r="E43" s="69"/>
      <c r="F43" s="69"/>
      <c r="G43" s="69"/>
      <c r="H43" s="154" t="str">
        <f t="shared" si="3"/>
        <v/>
      </c>
      <c r="I43" s="151"/>
      <c r="J43" s="145" t="s">
        <v>89</v>
      </c>
      <c r="K43" s="143">
        <v>1</v>
      </c>
    </row>
    <row r="44" spans="1:11" ht="27.6" x14ac:dyDescent="0.25">
      <c r="A44" s="141"/>
      <c r="B44" s="146" t="s">
        <v>72</v>
      </c>
      <c r="C44" s="147" t="s">
        <v>424</v>
      </c>
      <c r="D44" s="69"/>
      <c r="E44" s="69"/>
      <c r="F44" s="69"/>
      <c r="G44" s="69"/>
      <c r="H44" s="154" t="str">
        <f t="shared" si="3"/>
        <v/>
      </c>
      <c r="I44" s="151"/>
      <c r="J44" s="145" t="s">
        <v>95</v>
      </c>
      <c r="K44" s="143">
        <v>1</v>
      </c>
    </row>
    <row r="45" spans="1:11" ht="13.8" x14ac:dyDescent="0.25">
      <c r="A45" s="141"/>
      <c r="B45" s="155"/>
      <c r="C45" s="68" t="s">
        <v>425</v>
      </c>
      <c r="D45" s="69">
        <v>4</v>
      </c>
      <c r="E45" s="69">
        <v>2</v>
      </c>
      <c r="F45" s="69">
        <v>2</v>
      </c>
      <c r="G45" s="69">
        <v>2</v>
      </c>
      <c r="H45" s="154">
        <f t="shared" si="3"/>
        <v>32</v>
      </c>
      <c r="I45" s="151"/>
      <c r="J45" s="145" t="s">
        <v>97</v>
      </c>
      <c r="K45" s="143">
        <v>1</v>
      </c>
    </row>
    <row r="46" spans="1:11" ht="13.8" x14ac:dyDescent="0.25">
      <c r="A46" s="141"/>
      <c r="B46" s="155"/>
      <c r="C46" s="68" t="s">
        <v>426</v>
      </c>
      <c r="D46" s="69">
        <v>1</v>
      </c>
      <c r="E46" s="69">
        <v>5</v>
      </c>
      <c r="F46" s="69">
        <v>5</v>
      </c>
      <c r="G46" s="69">
        <v>6</v>
      </c>
      <c r="H46" s="154">
        <f t="shared" si="3"/>
        <v>150</v>
      </c>
      <c r="I46" s="151"/>
      <c r="J46" s="145" t="s">
        <v>98</v>
      </c>
      <c r="K46" s="143">
        <v>1</v>
      </c>
    </row>
    <row r="47" spans="1:11" ht="13.8" x14ac:dyDescent="0.25">
      <c r="A47" s="141"/>
      <c r="B47" s="155"/>
      <c r="C47" s="149"/>
      <c r="D47" s="69"/>
      <c r="E47" s="69"/>
      <c r="F47" s="69"/>
      <c r="G47" s="69"/>
      <c r="H47" s="154" t="str">
        <f t="shared" si="3"/>
        <v/>
      </c>
      <c r="I47" s="151"/>
      <c r="J47" s="145" t="s">
        <v>42</v>
      </c>
      <c r="K47" s="143">
        <v>1</v>
      </c>
    </row>
    <row r="48" spans="1:11" ht="27.6" x14ac:dyDescent="0.25">
      <c r="A48" s="141"/>
      <c r="B48" s="146" t="s">
        <v>78</v>
      </c>
      <c r="C48" s="147" t="s">
        <v>427</v>
      </c>
      <c r="D48" s="69"/>
      <c r="E48" s="69"/>
      <c r="F48" s="69"/>
      <c r="G48" s="69"/>
      <c r="H48" s="154" t="str">
        <f t="shared" si="3"/>
        <v/>
      </c>
      <c r="I48" s="151"/>
      <c r="J48" s="166" t="s">
        <v>104</v>
      </c>
      <c r="K48" s="167">
        <v>9.2903043596611279E-2</v>
      </c>
    </row>
    <row r="49" spans="1:11" ht="13.8" x14ac:dyDescent="0.25">
      <c r="A49" s="141"/>
      <c r="B49" s="155"/>
      <c r="C49" s="68" t="s">
        <v>428</v>
      </c>
      <c r="D49" s="69">
        <v>1</v>
      </c>
      <c r="E49" s="69">
        <v>1.5</v>
      </c>
      <c r="F49" s="69">
        <v>1.5</v>
      </c>
      <c r="G49" s="69">
        <v>3</v>
      </c>
      <c r="H49" s="154" t="str">
        <f t="shared" si="3"/>
        <v/>
      </c>
      <c r="I49" s="151">
        <v>0</v>
      </c>
      <c r="J49" s="141"/>
      <c r="K49" s="141"/>
    </row>
    <row r="50" spans="1:11" ht="13.8" x14ac:dyDescent="0.25">
      <c r="A50" s="141"/>
      <c r="B50" s="155"/>
      <c r="C50" s="68"/>
      <c r="D50" s="69"/>
      <c r="E50" s="69"/>
      <c r="F50" s="69"/>
      <c r="G50" s="69"/>
      <c r="H50" s="154"/>
      <c r="I50" s="151"/>
      <c r="J50" s="169"/>
      <c r="K50" s="141"/>
    </row>
    <row r="51" spans="1:11" ht="27.6" x14ac:dyDescent="0.25">
      <c r="A51" s="141"/>
      <c r="B51" s="146" t="s">
        <v>109</v>
      </c>
      <c r="C51" s="147" t="s">
        <v>429</v>
      </c>
      <c r="D51" s="69"/>
      <c r="E51" s="69"/>
      <c r="F51" s="69"/>
      <c r="G51" s="69"/>
      <c r="H51" s="154" t="str">
        <f t="shared" ref="H51:H65" si="5">IF(PRODUCT(D51,E51,F51,G51,I51)=0,"",PRODUCT(D51,E51,F51,G51,I51))</f>
        <v/>
      </c>
      <c r="I51" s="151"/>
      <c r="J51" s="141"/>
      <c r="K51" s="170"/>
    </row>
    <row r="52" spans="1:11" ht="13.8" x14ac:dyDescent="0.25">
      <c r="A52" s="141"/>
      <c r="B52" s="155"/>
      <c r="C52" s="68" t="s">
        <v>430</v>
      </c>
      <c r="D52" s="69">
        <v>1</v>
      </c>
      <c r="E52" s="69">
        <v>10</v>
      </c>
      <c r="F52" s="69">
        <v>3</v>
      </c>
      <c r="G52" s="69">
        <v>0.5</v>
      </c>
      <c r="H52" s="154">
        <f t="shared" si="5"/>
        <v>15</v>
      </c>
      <c r="I52" s="151"/>
      <c r="J52" s="141"/>
      <c r="K52" s="141"/>
    </row>
    <row r="53" spans="1:11" ht="13.8" x14ac:dyDescent="0.25">
      <c r="A53" s="141"/>
      <c r="B53" s="155"/>
      <c r="C53" s="68" t="s">
        <v>431</v>
      </c>
      <c r="D53" s="69">
        <v>1</v>
      </c>
      <c r="E53" s="69">
        <v>10</v>
      </c>
      <c r="F53" s="69">
        <v>3</v>
      </c>
      <c r="G53" s="69">
        <v>0.5</v>
      </c>
      <c r="H53" s="154">
        <f t="shared" si="5"/>
        <v>15</v>
      </c>
      <c r="I53" s="151"/>
      <c r="J53" s="141"/>
      <c r="K53" s="141"/>
    </row>
    <row r="54" spans="1:11" ht="13.8" x14ac:dyDescent="0.25">
      <c r="A54" s="141"/>
      <c r="B54" s="155"/>
      <c r="C54" s="163"/>
      <c r="D54" s="69"/>
      <c r="E54" s="69"/>
      <c r="F54" s="69"/>
      <c r="G54" s="69"/>
      <c r="H54" s="154" t="str">
        <f t="shared" si="5"/>
        <v/>
      </c>
      <c r="I54" s="151"/>
      <c r="J54" s="141"/>
      <c r="K54" s="141"/>
    </row>
    <row r="55" spans="1:11" ht="27.6" x14ac:dyDescent="0.25">
      <c r="A55" s="141"/>
      <c r="B55" s="146" t="s">
        <v>132</v>
      </c>
      <c r="C55" s="147" t="s">
        <v>432</v>
      </c>
      <c r="D55" s="69"/>
      <c r="E55" s="69"/>
      <c r="F55" s="69"/>
      <c r="G55" s="69"/>
      <c r="H55" s="154" t="str">
        <f t="shared" si="5"/>
        <v/>
      </c>
      <c r="I55" s="151"/>
      <c r="J55" s="141"/>
      <c r="K55" s="141"/>
    </row>
    <row r="56" spans="1:11" ht="13.8" x14ac:dyDescent="0.25">
      <c r="A56" s="141"/>
      <c r="B56" s="155"/>
      <c r="C56" s="68" t="s">
        <v>433</v>
      </c>
      <c r="D56" s="69">
        <v>1</v>
      </c>
      <c r="E56" s="69">
        <f>3+16+9+3</f>
        <v>31</v>
      </c>
      <c r="F56" s="69">
        <v>3</v>
      </c>
      <c r="G56" s="69">
        <v>0.5</v>
      </c>
      <c r="H56" s="154" t="str">
        <f t="shared" si="5"/>
        <v/>
      </c>
      <c r="I56" s="151">
        <v>0</v>
      </c>
      <c r="J56" s="141"/>
      <c r="K56" s="141"/>
    </row>
    <row r="57" spans="1:11" ht="13.8" x14ac:dyDescent="0.25">
      <c r="A57" s="141"/>
      <c r="B57" s="155"/>
      <c r="C57" s="68" t="s">
        <v>434</v>
      </c>
      <c r="D57" s="69">
        <v>1</v>
      </c>
      <c r="E57" s="69">
        <f>E56</f>
        <v>31</v>
      </c>
      <c r="F57" s="69">
        <v>3</v>
      </c>
      <c r="G57" s="69">
        <v>0.5</v>
      </c>
      <c r="H57" s="154" t="str">
        <f t="shared" si="5"/>
        <v/>
      </c>
      <c r="I57" s="151">
        <v>0</v>
      </c>
      <c r="J57" s="141"/>
      <c r="K57" s="141"/>
    </row>
    <row r="58" spans="1:11" ht="13.8" x14ac:dyDescent="0.25">
      <c r="A58" s="141"/>
      <c r="B58" s="155"/>
      <c r="C58" s="68" t="s">
        <v>435</v>
      </c>
      <c r="D58" s="69">
        <v>1</v>
      </c>
      <c r="E58" s="69">
        <f>3+16+25+0.75+0.75+0.75+3</f>
        <v>49.25</v>
      </c>
      <c r="F58" s="69">
        <v>3</v>
      </c>
      <c r="G58" s="69">
        <v>0.5</v>
      </c>
      <c r="H58" s="154" t="str">
        <f t="shared" si="5"/>
        <v/>
      </c>
      <c r="I58" s="151">
        <v>0</v>
      </c>
      <c r="J58" s="141"/>
      <c r="K58" s="141"/>
    </row>
    <row r="59" spans="1:11" ht="13.8" x14ac:dyDescent="0.25">
      <c r="A59" s="141"/>
      <c r="B59" s="155"/>
      <c r="C59" s="68" t="s">
        <v>436</v>
      </c>
      <c r="D59" s="69">
        <v>1</v>
      </c>
      <c r="E59" s="69">
        <f>E58</f>
        <v>49.25</v>
      </c>
      <c r="F59" s="69">
        <v>3</v>
      </c>
      <c r="G59" s="69">
        <v>0.5</v>
      </c>
      <c r="H59" s="154" t="str">
        <f t="shared" si="5"/>
        <v/>
      </c>
      <c r="I59" s="151">
        <v>0</v>
      </c>
      <c r="J59" s="141"/>
      <c r="K59" s="141"/>
    </row>
    <row r="60" spans="1:11" ht="13.8" x14ac:dyDescent="0.25">
      <c r="A60" s="141"/>
      <c r="B60" s="155"/>
      <c r="C60" s="68"/>
      <c r="D60" s="69"/>
      <c r="E60" s="69"/>
      <c r="F60" s="69"/>
      <c r="G60" s="69"/>
      <c r="H60" s="154" t="str">
        <f t="shared" si="5"/>
        <v/>
      </c>
      <c r="I60" s="151"/>
      <c r="J60" s="141"/>
      <c r="K60" s="141"/>
    </row>
    <row r="61" spans="1:11" ht="41.4" x14ac:dyDescent="0.25">
      <c r="A61" s="141"/>
      <c r="B61" s="146" t="s">
        <v>136</v>
      </c>
      <c r="C61" s="147" t="s">
        <v>437</v>
      </c>
      <c r="D61" s="69"/>
      <c r="E61" s="69"/>
      <c r="F61" s="69"/>
      <c r="G61" s="69"/>
      <c r="H61" s="154" t="str">
        <f t="shared" si="5"/>
        <v/>
      </c>
      <c r="I61" s="151"/>
      <c r="J61" s="141"/>
      <c r="K61" s="141"/>
    </row>
    <row r="62" spans="1:11" ht="13.8" x14ac:dyDescent="0.25">
      <c r="A62" s="141"/>
      <c r="B62" s="155"/>
      <c r="C62" s="68" t="s">
        <v>438</v>
      </c>
      <c r="D62" s="69">
        <v>1</v>
      </c>
      <c r="E62" s="69">
        <v>150</v>
      </c>
      <c r="F62" s="69">
        <v>4</v>
      </c>
      <c r="G62" s="69">
        <v>0.5</v>
      </c>
      <c r="H62" s="154" t="str">
        <f t="shared" si="5"/>
        <v/>
      </c>
      <c r="I62" s="151">
        <v>0</v>
      </c>
      <c r="J62" s="141"/>
      <c r="K62" s="141"/>
    </row>
    <row r="63" spans="1:11" ht="13.8" x14ac:dyDescent="0.25">
      <c r="A63" s="141"/>
      <c r="B63" s="146"/>
      <c r="C63" s="147"/>
      <c r="D63" s="69"/>
      <c r="E63" s="69"/>
      <c r="F63" s="69"/>
      <c r="G63" s="69"/>
      <c r="H63" s="154" t="str">
        <f t="shared" si="5"/>
        <v/>
      </c>
      <c r="I63" s="151"/>
      <c r="J63" s="141"/>
      <c r="K63" s="141"/>
    </row>
    <row r="64" spans="1:11" ht="13.8" x14ac:dyDescent="0.25">
      <c r="A64" s="141"/>
      <c r="B64" s="155"/>
      <c r="C64" s="149"/>
      <c r="D64" s="69"/>
      <c r="E64" s="69"/>
      <c r="F64" s="69"/>
      <c r="G64" s="69"/>
      <c r="H64" s="154" t="str">
        <f t="shared" si="5"/>
        <v/>
      </c>
      <c r="I64" s="151"/>
      <c r="J64" s="141"/>
      <c r="K64" s="141"/>
    </row>
    <row r="65" spans="1:11" ht="13.8" x14ac:dyDescent="0.25">
      <c r="A65" s="141"/>
      <c r="B65" s="155"/>
      <c r="C65" s="149"/>
      <c r="D65" s="69"/>
      <c r="E65" s="69"/>
      <c r="F65" s="69"/>
      <c r="G65" s="69"/>
      <c r="H65" s="154" t="str">
        <f t="shared" si="5"/>
        <v/>
      </c>
      <c r="I65" s="151"/>
      <c r="J65" s="141"/>
      <c r="K65" s="141"/>
    </row>
    <row r="66" spans="1:11" ht="13.8" x14ac:dyDescent="0.25">
      <c r="A66" s="141"/>
      <c r="B66" s="156"/>
      <c r="C66" s="157"/>
      <c r="D66" s="157"/>
      <c r="E66" s="158"/>
      <c r="F66" s="550" t="s">
        <v>85</v>
      </c>
      <c r="G66" s="478"/>
      <c r="H66" s="159">
        <f>IF(SUM(H38:H65)=0,"",SUM(H38:H65))</f>
        <v>212</v>
      </c>
      <c r="I66" s="160" t="str">
        <f>IF(I37="1%steel","cft",IF(I37="1.5%steel","cft",IF(I37="2%steel","cft",I37)))</f>
        <v>cft</v>
      </c>
      <c r="J66" s="141"/>
      <c r="K66" s="141"/>
    </row>
    <row r="67" spans="1:11" ht="13.8" x14ac:dyDescent="0.25">
      <c r="A67" s="141"/>
      <c r="B67" s="141"/>
      <c r="C67" s="141"/>
      <c r="D67" s="141"/>
      <c r="E67" s="141"/>
      <c r="F67" s="551" t="s">
        <v>86</v>
      </c>
      <c r="G67" s="476"/>
      <c r="H67" s="161">
        <v>0</v>
      </c>
      <c r="I67" s="162" t="str">
        <f>I66</f>
        <v>cft</v>
      </c>
      <c r="J67" s="141"/>
      <c r="K67" s="141"/>
    </row>
    <row r="68" spans="1:11" ht="13.8" x14ac:dyDescent="0.25">
      <c r="A68" s="141"/>
      <c r="B68" s="141"/>
      <c r="C68" s="141"/>
      <c r="D68" s="141"/>
      <c r="E68" s="141"/>
      <c r="F68" s="550" t="s">
        <v>87</v>
      </c>
      <c r="G68" s="478"/>
      <c r="H68" s="159">
        <f>H67+H66</f>
        <v>212</v>
      </c>
      <c r="I68" s="160" t="str">
        <f>I66</f>
        <v>cft</v>
      </c>
      <c r="J68" s="141"/>
      <c r="K68" s="141"/>
    </row>
    <row r="69" spans="1:11" ht="13.8" x14ac:dyDescent="0.25">
      <c r="A69" s="141"/>
      <c r="B69" s="141"/>
      <c r="C69" s="141"/>
      <c r="D69" s="141"/>
      <c r="E69" s="141"/>
      <c r="F69" s="141"/>
      <c r="G69" s="141"/>
      <c r="H69" s="141"/>
      <c r="I69" s="141"/>
      <c r="J69" s="141"/>
      <c r="K69" s="141"/>
    </row>
    <row r="70" spans="1:11" ht="13.8" x14ac:dyDescent="0.25">
      <c r="A70" s="141"/>
      <c r="B70" s="141"/>
      <c r="C70" s="141"/>
      <c r="D70" s="141"/>
      <c r="E70" s="141"/>
      <c r="F70" s="141"/>
      <c r="G70" s="141"/>
      <c r="H70" s="141"/>
      <c r="I70" s="141"/>
      <c r="J70" s="141"/>
      <c r="K70" s="141"/>
    </row>
    <row r="71" spans="1:11" ht="21.75" customHeight="1" x14ac:dyDescent="0.25">
      <c r="A71" s="141"/>
      <c r="B71" s="131" t="s">
        <v>119</v>
      </c>
      <c r="C71" s="13" t="s">
        <v>20</v>
      </c>
      <c r="D71" s="144"/>
      <c r="E71" s="144"/>
      <c r="F71" s="144"/>
      <c r="G71" s="15"/>
      <c r="H71" s="144"/>
      <c r="I71" s="16" t="s">
        <v>49</v>
      </c>
      <c r="J71" s="145" t="s">
        <v>50</v>
      </c>
      <c r="K71" s="143">
        <v>1</v>
      </c>
    </row>
    <row r="72" spans="1:11" ht="69" x14ac:dyDescent="0.25">
      <c r="A72" s="141"/>
      <c r="B72" s="146">
        <f>B38+1</f>
        <v>4</v>
      </c>
      <c r="C72" s="147" t="str">
        <f>'06-External Development'!D14</f>
        <v>Plain Cement Concrete (1:2:4)
In-situ mixing, placing, compaction, finishing, and curing of plain cement concrete 1:2:4 in position, including provision of all materials, labor, plant, and equipment, complete in all respects in accordance with specifications and Engineer’s instructions.</v>
      </c>
      <c r="D72" s="148"/>
      <c r="E72" s="148"/>
      <c r="F72" s="149"/>
      <c r="G72" s="148"/>
      <c r="H72" s="150" t="str">
        <f t="shared" ref="H72:H83" si="6">IF(PRODUCT(D72,E72,F72,G72,I72)=0,"",PRODUCT(D72,E72,F72,G72,I72))</f>
        <v/>
      </c>
      <c r="I72" s="155"/>
      <c r="J72" s="145" t="s">
        <v>54</v>
      </c>
      <c r="K72" s="143">
        <v>1</v>
      </c>
    </row>
    <row r="73" spans="1:11" ht="13.8" x14ac:dyDescent="0.25">
      <c r="A73" s="141"/>
      <c r="B73" s="152"/>
      <c r="C73" s="168" t="s">
        <v>439</v>
      </c>
      <c r="D73" s="69"/>
      <c r="E73" s="69"/>
      <c r="F73" s="69"/>
      <c r="G73" s="69"/>
      <c r="H73" s="154" t="str">
        <f t="shared" si="6"/>
        <v/>
      </c>
      <c r="I73" s="151"/>
      <c r="J73" s="145" t="s">
        <v>56</v>
      </c>
      <c r="K73" s="143">
        <v>1</v>
      </c>
    </row>
    <row r="74" spans="1:11" ht="27.6" x14ac:dyDescent="0.25">
      <c r="A74" s="141"/>
      <c r="B74" s="146" t="s">
        <v>62</v>
      </c>
      <c r="C74" s="147" t="s">
        <v>440</v>
      </c>
      <c r="D74" s="69"/>
      <c r="E74" s="69"/>
      <c r="F74" s="69"/>
      <c r="G74" s="69"/>
      <c r="H74" s="154" t="str">
        <f t="shared" si="6"/>
        <v/>
      </c>
      <c r="I74" s="151"/>
      <c r="J74" s="145" t="s">
        <v>58</v>
      </c>
      <c r="K74" s="143">
        <v>1</v>
      </c>
    </row>
    <row r="75" spans="1:11" ht="13.8" x14ac:dyDescent="0.25">
      <c r="A75" s="141"/>
      <c r="B75" s="155"/>
      <c r="C75" s="68" t="s">
        <v>422</v>
      </c>
      <c r="D75" s="69">
        <v>1</v>
      </c>
      <c r="E75" s="69">
        <f t="shared" ref="E75:E76" si="7">E41</f>
        <v>100</v>
      </c>
      <c r="F75" s="69">
        <f t="shared" ref="F75:F76" si="8">0.75+0.75+1</f>
        <v>2.5</v>
      </c>
      <c r="G75" s="69">
        <v>0.25</v>
      </c>
      <c r="H75" s="154">
        <f t="shared" si="6"/>
        <v>62.5</v>
      </c>
      <c r="I75" s="151"/>
      <c r="J75" s="145" t="s">
        <v>60</v>
      </c>
      <c r="K75" s="143">
        <v>1</v>
      </c>
    </row>
    <row r="76" spans="1:11" ht="13.8" x14ac:dyDescent="0.25">
      <c r="A76" s="141"/>
      <c r="B76" s="155"/>
      <c r="C76" s="68" t="s">
        <v>423</v>
      </c>
      <c r="D76" s="69">
        <v>1</v>
      </c>
      <c r="E76" s="69">
        <f t="shared" si="7"/>
        <v>50</v>
      </c>
      <c r="F76" s="69">
        <f t="shared" si="8"/>
        <v>2.5</v>
      </c>
      <c r="G76" s="69">
        <v>0.25</v>
      </c>
      <c r="H76" s="154">
        <f t="shared" si="6"/>
        <v>31.25</v>
      </c>
      <c r="I76" s="151"/>
      <c r="J76" s="145" t="s">
        <v>32</v>
      </c>
      <c r="K76" s="143">
        <v>1</v>
      </c>
    </row>
    <row r="77" spans="1:11" ht="13.8" x14ac:dyDescent="0.25">
      <c r="A77" s="141"/>
      <c r="B77" s="155"/>
      <c r="C77" s="163"/>
      <c r="D77" s="69"/>
      <c r="E77" s="69"/>
      <c r="F77" s="69"/>
      <c r="G77" s="69"/>
      <c r="H77" s="154" t="str">
        <f t="shared" si="6"/>
        <v/>
      </c>
      <c r="I77" s="151"/>
      <c r="J77" s="145" t="s">
        <v>89</v>
      </c>
      <c r="K77" s="143">
        <v>1</v>
      </c>
    </row>
    <row r="78" spans="1:11" ht="27.6" x14ac:dyDescent="0.25">
      <c r="A78" s="141"/>
      <c r="B78" s="146" t="s">
        <v>72</v>
      </c>
      <c r="C78" s="147" t="s">
        <v>441</v>
      </c>
      <c r="D78" s="69"/>
      <c r="E78" s="69"/>
      <c r="F78" s="69"/>
      <c r="G78" s="69"/>
      <c r="H78" s="154" t="str">
        <f t="shared" si="6"/>
        <v/>
      </c>
      <c r="I78" s="151"/>
      <c r="J78" s="145" t="s">
        <v>95</v>
      </c>
      <c r="K78" s="143">
        <v>1</v>
      </c>
    </row>
    <row r="79" spans="1:11" ht="13.8" x14ac:dyDescent="0.25">
      <c r="A79" s="141"/>
      <c r="B79" s="155"/>
      <c r="C79" s="68" t="s">
        <v>425</v>
      </c>
      <c r="D79" s="69">
        <v>4</v>
      </c>
      <c r="E79" s="69">
        <v>2</v>
      </c>
      <c r="F79" s="69">
        <v>2</v>
      </c>
      <c r="G79" s="69">
        <v>0.25</v>
      </c>
      <c r="H79" s="154">
        <f t="shared" si="6"/>
        <v>4</v>
      </c>
      <c r="I79" s="151"/>
      <c r="J79" s="145" t="s">
        <v>97</v>
      </c>
      <c r="K79" s="143">
        <v>1</v>
      </c>
    </row>
    <row r="80" spans="1:11" ht="13.8" x14ac:dyDescent="0.25">
      <c r="A80" s="141"/>
      <c r="B80" s="155"/>
      <c r="C80" s="68"/>
      <c r="D80" s="69"/>
      <c r="E80" s="69"/>
      <c r="F80" s="69"/>
      <c r="G80" s="69"/>
      <c r="H80" s="154" t="str">
        <f t="shared" si="6"/>
        <v/>
      </c>
      <c r="I80" s="151"/>
      <c r="J80" s="145" t="s">
        <v>98</v>
      </c>
      <c r="K80" s="143">
        <v>1</v>
      </c>
    </row>
    <row r="81" spans="1:11" ht="13.8" x14ac:dyDescent="0.25">
      <c r="A81" s="141"/>
      <c r="B81" s="155"/>
      <c r="C81" s="149"/>
      <c r="D81" s="69"/>
      <c r="E81" s="69"/>
      <c r="F81" s="69"/>
      <c r="G81" s="69"/>
      <c r="H81" s="154" t="str">
        <f t="shared" si="6"/>
        <v/>
      </c>
      <c r="I81" s="151"/>
      <c r="J81" s="145" t="s">
        <v>42</v>
      </c>
      <c r="K81" s="143">
        <v>1</v>
      </c>
    </row>
    <row r="82" spans="1:11" ht="27.6" x14ac:dyDescent="0.25">
      <c r="A82" s="141"/>
      <c r="B82" s="146" t="s">
        <v>78</v>
      </c>
      <c r="C82" s="147" t="s">
        <v>442</v>
      </c>
      <c r="D82" s="69"/>
      <c r="E82" s="69"/>
      <c r="F82" s="69"/>
      <c r="G82" s="69"/>
      <c r="H82" s="154" t="str">
        <f t="shared" si="6"/>
        <v/>
      </c>
      <c r="I82" s="151"/>
      <c r="J82" s="166" t="s">
        <v>104</v>
      </c>
      <c r="K82" s="167">
        <v>9.2903043596611279E-2</v>
      </c>
    </row>
    <row r="83" spans="1:11" ht="13.8" x14ac:dyDescent="0.25">
      <c r="A83" s="141"/>
      <c r="B83" s="155"/>
      <c r="C83" s="68" t="s">
        <v>428</v>
      </c>
      <c r="D83" s="69">
        <v>1</v>
      </c>
      <c r="E83" s="69">
        <v>1.5</v>
      </c>
      <c r="F83" s="69">
        <v>1.5</v>
      </c>
      <c r="G83" s="69">
        <v>0.25</v>
      </c>
      <c r="H83" s="154" t="str">
        <f t="shared" si="6"/>
        <v/>
      </c>
      <c r="I83" s="151">
        <v>0</v>
      </c>
      <c r="J83" s="141"/>
      <c r="K83" s="141"/>
    </row>
    <row r="84" spans="1:11" ht="13.8" x14ac:dyDescent="0.25">
      <c r="A84" s="141"/>
      <c r="B84" s="155"/>
      <c r="C84" s="68"/>
      <c r="D84" s="69"/>
      <c r="E84" s="69"/>
      <c r="F84" s="69"/>
      <c r="G84" s="69"/>
      <c r="H84" s="154"/>
      <c r="I84" s="151"/>
      <c r="J84" s="169"/>
      <c r="K84" s="141"/>
    </row>
    <row r="85" spans="1:11" ht="27.6" x14ac:dyDescent="0.25">
      <c r="A85" s="141"/>
      <c r="B85" s="146" t="s">
        <v>109</v>
      </c>
      <c r="C85" s="147" t="s">
        <v>443</v>
      </c>
      <c r="D85" s="69"/>
      <c r="E85" s="69"/>
      <c r="F85" s="69"/>
      <c r="G85" s="69"/>
      <c r="H85" s="154" t="str">
        <f t="shared" ref="H85:H97" si="9">IF(PRODUCT(D85,E85,F85,G85,I85)=0,"",PRODUCT(D85,E85,F85,G85,I85))</f>
        <v/>
      </c>
      <c r="I85" s="151"/>
      <c r="J85" s="141"/>
      <c r="K85" s="170"/>
    </row>
    <row r="86" spans="1:11" ht="13.8" x14ac:dyDescent="0.25">
      <c r="A86" s="141"/>
      <c r="B86" s="155"/>
      <c r="C86" s="68" t="s">
        <v>430</v>
      </c>
      <c r="D86" s="69">
        <v>1</v>
      </c>
      <c r="E86" s="69">
        <v>10</v>
      </c>
      <c r="F86" s="69">
        <v>3</v>
      </c>
      <c r="G86" s="69">
        <v>1</v>
      </c>
      <c r="H86" s="154">
        <f t="shared" si="9"/>
        <v>30</v>
      </c>
      <c r="I86" s="151"/>
      <c r="J86" s="141"/>
      <c r="K86" s="141"/>
    </row>
    <row r="87" spans="1:11" ht="13.8" x14ac:dyDescent="0.25">
      <c r="A87" s="141"/>
      <c r="B87" s="155"/>
      <c r="C87" s="68" t="s">
        <v>431</v>
      </c>
      <c r="D87" s="69">
        <v>1</v>
      </c>
      <c r="E87" s="69">
        <v>10</v>
      </c>
      <c r="F87" s="69">
        <v>3</v>
      </c>
      <c r="G87" s="69">
        <v>1</v>
      </c>
      <c r="H87" s="154">
        <f t="shared" si="9"/>
        <v>30</v>
      </c>
      <c r="I87" s="151"/>
      <c r="J87" s="141"/>
      <c r="K87" s="141"/>
    </row>
    <row r="88" spans="1:11" ht="13.8" x14ac:dyDescent="0.25">
      <c r="A88" s="141"/>
      <c r="B88" s="155"/>
      <c r="C88" s="163"/>
      <c r="D88" s="69"/>
      <c r="E88" s="69"/>
      <c r="F88" s="69"/>
      <c r="G88" s="69"/>
      <c r="H88" s="154" t="str">
        <f t="shared" si="9"/>
        <v/>
      </c>
      <c r="I88" s="151"/>
      <c r="J88" s="141"/>
      <c r="K88" s="141"/>
    </row>
    <row r="89" spans="1:11" ht="27.6" x14ac:dyDescent="0.25">
      <c r="A89" s="141"/>
      <c r="B89" s="146" t="s">
        <v>132</v>
      </c>
      <c r="C89" s="147" t="s">
        <v>444</v>
      </c>
      <c r="D89" s="69"/>
      <c r="E89" s="69"/>
      <c r="F89" s="69"/>
      <c r="G89" s="69"/>
      <c r="H89" s="154" t="str">
        <f t="shared" si="9"/>
        <v/>
      </c>
      <c r="I89" s="151"/>
      <c r="J89" s="141"/>
      <c r="K89" s="141"/>
    </row>
    <row r="90" spans="1:11" ht="13.8" x14ac:dyDescent="0.25">
      <c r="A90" s="141"/>
      <c r="B90" s="155"/>
      <c r="C90" s="68" t="s">
        <v>433</v>
      </c>
      <c r="D90" s="69">
        <v>1</v>
      </c>
      <c r="E90" s="69">
        <f>3+16+9+3</f>
        <v>31</v>
      </c>
      <c r="F90" s="69">
        <v>3</v>
      </c>
      <c r="G90" s="69">
        <v>0.5</v>
      </c>
      <c r="H90" s="154" t="str">
        <f t="shared" si="9"/>
        <v/>
      </c>
      <c r="I90" s="151">
        <v>0</v>
      </c>
      <c r="J90" s="141"/>
      <c r="K90" s="141"/>
    </row>
    <row r="91" spans="1:11" ht="13.8" x14ac:dyDescent="0.25">
      <c r="A91" s="141"/>
      <c r="B91" s="155"/>
      <c r="C91" s="68" t="s">
        <v>434</v>
      </c>
      <c r="D91" s="69">
        <v>1</v>
      </c>
      <c r="E91" s="69">
        <f>E90</f>
        <v>31</v>
      </c>
      <c r="F91" s="69">
        <v>3</v>
      </c>
      <c r="G91" s="69">
        <v>0.5</v>
      </c>
      <c r="H91" s="154" t="str">
        <f t="shared" si="9"/>
        <v/>
      </c>
      <c r="I91" s="151">
        <v>0</v>
      </c>
      <c r="J91" s="141"/>
      <c r="K91" s="141"/>
    </row>
    <row r="92" spans="1:11" ht="13.8" x14ac:dyDescent="0.25">
      <c r="A92" s="141"/>
      <c r="B92" s="155"/>
      <c r="C92" s="68" t="s">
        <v>435</v>
      </c>
      <c r="D92" s="69">
        <v>1</v>
      </c>
      <c r="E92" s="69">
        <f>3+16+25+0.75+0.75+0.75+3</f>
        <v>49.25</v>
      </c>
      <c r="F92" s="69">
        <v>3</v>
      </c>
      <c r="G92" s="69">
        <v>0.5</v>
      </c>
      <c r="H92" s="154" t="str">
        <f t="shared" si="9"/>
        <v/>
      </c>
      <c r="I92" s="151">
        <v>0</v>
      </c>
      <c r="J92" s="141"/>
      <c r="K92" s="141"/>
    </row>
    <row r="93" spans="1:11" ht="13.8" x14ac:dyDescent="0.25">
      <c r="A93" s="141"/>
      <c r="B93" s="155"/>
      <c r="C93" s="68" t="s">
        <v>436</v>
      </c>
      <c r="D93" s="69">
        <v>1</v>
      </c>
      <c r="E93" s="69">
        <f>E92</f>
        <v>49.25</v>
      </c>
      <c r="F93" s="69">
        <v>3</v>
      </c>
      <c r="G93" s="69">
        <v>0.5</v>
      </c>
      <c r="H93" s="154" t="str">
        <f t="shared" si="9"/>
        <v/>
      </c>
      <c r="I93" s="151">
        <v>0</v>
      </c>
      <c r="J93" s="141"/>
      <c r="K93" s="141"/>
    </row>
    <row r="94" spans="1:11" ht="13.8" x14ac:dyDescent="0.25">
      <c r="A94" s="141"/>
      <c r="B94" s="155"/>
      <c r="C94" s="68"/>
      <c r="D94" s="69"/>
      <c r="E94" s="69"/>
      <c r="F94" s="69"/>
      <c r="G94" s="69"/>
      <c r="H94" s="154" t="str">
        <f t="shared" si="9"/>
        <v/>
      </c>
      <c r="I94" s="151"/>
      <c r="J94" s="141"/>
      <c r="K94" s="141"/>
    </row>
    <row r="95" spans="1:11" ht="27.6" x14ac:dyDescent="0.25">
      <c r="A95" s="141"/>
      <c r="B95" s="146" t="s">
        <v>136</v>
      </c>
      <c r="C95" s="147" t="s">
        <v>445</v>
      </c>
      <c r="D95" s="69"/>
      <c r="E95" s="69"/>
      <c r="F95" s="69"/>
      <c r="G95" s="69"/>
      <c r="H95" s="154" t="str">
        <f t="shared" si="9"/>
        <v/>
      </c>
      <c r="I95" s="151"/>
      <c r="J95" s="141"/>
      <c r="K95" s="141"/>
    </row>
    <row r="96" spans="1:11" ht="13.8" x14ac:dyDescent="0.25">
      <c r="A96" s="141"/>
      <c r="B96" s="155"/>
      <c r="C96" s="68" t="s">
        <v>438</v>
      </c>
      <c r="D96" s="69">
        <v>1</v>
      </c>
      <c r="E96" s="69">
        <v>150</v>
      </c>
      <c r="F96" s="69">
        <v>4</v>
      </c>
      <c r="G96" s="69">
        <v>0.5</v>
      </c>
      <c r="H96" s="154" t="str">
        <f t="shared" si="9"/>
        <v/>
      </c>
      <c r="I96" s="151">
        <v>0</v>
      </c>
      <c r="J96" s="141"/>
      <c r="K96" s="141"/>
    </row>
    <row r="97" spans="1:11" ht="13.8" x14ac:dyDescent="0.25">
      <c r="A97" s="141"/>
      <c r="B97" s="146"/>
      <c r="C97" s="147"/>
      <c r="D97" s="69"/>
      <c r="E97" s="69"/>
      <c r="F97" s="69"/>
      <c r="G97" s="69"/>
      <c r="H97" s="154" t="str">
        <f t="shared" si="9"/>
        <v/>
      </c>
      <c r="I97" s="151"/>
      <c r="J97" s="141"/>
      <c r="K97" s="141"/>
    </row>
    <row r="98" spans="1:11" ht="13.8" x14ac:dyDescent="0.25">
      <c r="A98" s="141"/>
      <c r="B98" s="146"/>
      <c r="C98" s="147"/>
      <c r="D98" s="69"/>
      <c r="E98" s="69"/>
      <c r="F98" s="69"/>
      <c r="G98" s="69"/>
      <c r="H98" s="154"/>
      <c r="I98" s="151"/>
      <c r="J98" s="141"/>
      <c r="K98" s="141"/>
    </row>
    <row r="99" spans="1:11" ht="13.8" x14ac:dyDescent="0.25">
      <c r="A99" s="141"/>
      <c r="B99" s="155"/>
      <c r="C99" s="68"/>
      <c r="D99" s="69"/>
      <c r="E99" s="69"/>
      <c r="F99" s="69"/>
      <c r="G99" s="69"/>
      <c r="H99" s="154"/>
      <c r="I99" s="151"/>
      <c r="J99" s="141"/>
      <c r="K99" s="141"/>
    </row>
    <row r="100" spans="1:11" ht="13.8" x14ac:dyDescent="0.25">
      <c r="A100" s="141"/>
      <c r="B100" s="155"/>
      <c r="C100" s="68"/>
      <c r="D100" s="69"/>
      <c r="E100" s="69"/>
      <c r="F100" s="69"/>
      <c r="G100" s="69"/>
      <c r="H100" s="154"/>
      <c r="I100" s="151"/>
      <c r="J100" s="141"/>
      <c r="K100" s="141"/>
    </row>
    <row r="101" spans="1:11" ht="13.8" x14ac:dyDescent="0.25">
      <c r="A101" s="141"/>
      <c r="B101" s="155"/>
      <c r="C101" s="68"/>
      <c r="D101" s="69"/>
      <c r="E101" s="69"/>
      <c r="F101" s="69"/>
      <c r="G101" s="69"/>
      <c r="H101" s="154"/>
      <c r="I101" s="151"/>
      <c r="J101" s="141"/>
      <c r="K101" s="141"/>
    </row>
    <row r="102" spans="1:11" ht="13.8" x14ac:dyDescent="0.25">
      <c r="A102" s="141"/>
      <c r="B102" s="155"/>
      <c r="C102" s="68"/>
      <c r="D102" s="69"/>
      <c r="E102" s="69"/>
      <c r="F102" s="69"/>
      <c r="G102" s="69"/>
      <c r="H102" s="154" t="str">
        <f t="shared" ref="H102:H103" si="10">IF(PRODUCT(D102,E102,F102,G102,I102)=0,"",PRODUCT(D102,E102,F102,G102,I102))</f>
        <v/>
      </c>
      <c r="I102" s="151"/>
      <c r="J102" s="141"/>
      <c r="K102" s="141"/>
    </row>
    <row r="103" spans="1:11" ht="13.8" x14ac:dyDescent="0.25">
      <c r="A103" s="141"/>
      <c r="B103" s="155"/>
      <c r="C103" s="149"/>
      <c r="D103" s="69"/>
      <c r="E103" s="69"/>
      <c r="F103" s="69"/>
      <c r="G103" s="69"/>
      <c r="H103" s="154" t="str">
        <f t="shared" si="10"/>
        <v/>
      </c>
      <c r="I103" s="151"/>
      <c r="J103" s="141"/>
      <c r="K103" s="141"/>
    </row>
    <row r="104" spans="1:11" ht="13.8" x14ac:dyDescent="0.25">
      <c r="A104" s="141"/>
      <c r="B104" s="156"/>
      <c r="C104" s="157"/>
      <c r="D104" s="157"/>
      <c r="E104" s="158"/>
      <c r="F104" s="550" t="s">
        <v>85</v>
      </c>
      <c r="G104" s="478"/>
      <c r="H104" s="159">
        <f>IF(SUM(H72:H103)=0,"",SUM(H72:H103))</f>
        <v>157.75</v>
      </c>
      <c r="I104" s="160" t="str">
        <f>IF(I71="1%steel","cft",IF(I71="1.5%steel","cft",IF(I71="2%steel","cft",I71)))</f>
        <v>cft</v>
      </c>
      <c r="J104" s="141"/>
      <c r="K104" s="141"/>
    </row>
    <row r="105" spans="1:11" ht="13.8" x14ac:dyDescent="0.25">
      <c r="A105" s="141"/>
      <c r="B105" s="141"/>
      <c r="C105" s="141"/>
      <c r="D105" s="141"/>
      <c r="E105" s="141"/>
      <c r="F105" s="551" t="s">
        <v>86</v>
      </c>
      <c r="G105" s="476"/>
      <c r="H105" s="161">
        <v>0</v>
      </c>
      <c r="I105" s="162" t="str">
        <f>I104</f>
        <v>cft</v>
      </c>
      <c r="J105" s="141"/>
      <c r="K105" s="141"/>
    </row>
    <row r="106" spans="1:11" ht="13.8" x14ac:dyDescent="0.25">
      <c r="A106" s="141"/>
      <c r="B106" s="141"/>
      <c r="C106" s="141"/>
      <c r="D106" s="141"/>
      <c r="E106" s="141"/>
      <c r="F106" s="550" t="s">
        <v>87</v>
      </c>
      <c r="G106" s="478"/>
      <c r="H106" s="159">
        <f>H105+H104</f>
        <v>157.75</v>
      </c>
      <c r="I106" s="160" t="str">
        <f>I104</f>
        <v>cft</v>
      </c>
      <c r="J106" s="141"/>
      <c r="K106" s="141"/>
    </row>
    <row r="107" spans="1:11" ht="13.8" x14ac:dyDescent="0.25">
      <c r="A107" s="141"/>
      <c r="B107" s="141"/>
      <c r="C107" s="141"/>
      <c r="D107" s="141"/>
      <c r="E107" s="141"/>
      <c r="F107" s="141"/>
      <c r="G107" s="141"/>
      <c r="H107" s="141"/>
      <c r="I107" s="141"/>
      <c r="J107" s="141"/>
      <c r="K107" s="141"/>
    </row>
    <row r="108" spans="1:11" ht="13.8" x14ac:dyDescent="0.25">
      <c r="A108" s="141"/>
      <c r="B108" s="141"/>
      <c r="C108" s="141"/>
      <c r="D108" s="141"/>
      <c r="E108" s="141"/>
      <c r="F108" s="141"/>
      <c r="G108" s="141"/>
      <c r="H108" s="141"/>
      <c r="I108" s="141"/>
      <c r="J108" s="141"/>
      <c r="K108" s="141"/>
    </row>
    <row r="109" spans="1:11" ht="21.75" customHeight="1" x14ac:dyDescent="0.25">
      <c r="A109" s="141"/>
      <c r="B109" s="131" t="s">
        <v>119</v>
      </c>
      <c r="C109" s="13" t="s">
        <v>20</v>
      </c>
      <c r="D109" s="144"/>
      <c r="E109" s="144"/>
      <c r="F109" s="144"/>
      <c r="G109" s="15"/>
      <c r="H109" s="144"/>
      <c r="I109" s="16" t="s">
        <v>49</v>
      </c>
      <c r="J109" s="145" t="s">
        <v>50</v>
      </c>
      <c r="K109" s="143">
        <v>1</v>
      </c>
    </row>
    <row r="110" spans="1:11" ht="65.25" customHeight="1" x14ac:dyDescent="0.25">
      <c r="A110" s="141"/>
      <c r="B110" s="146">
        <f>B72+1</f>
        <v>5</v>
      </c>
      <c r="C110" s="147" t="str">
        <f>'06-External Development'!D15</f>
        <v>Plain Cement Concrete (1:3:6)
In-situ mixing, placing, compaction, finishing, and curing of plain cement concrete (1:3:6 ) in position, including provision of all materials, labor, plant, and equipment, complete in all respects in accordance with specifications and the Engineer’s instructions.</v>
      </c>
      <c r="D110" s="148"/>
      <c r="E110" s="148"/>
      <c r="F110" s="149"/>
      <c r="G110" s="148"/>
      <c r="H110" s="150" t="str">
        <f t="shared" ref="H110:H115" si="11">IF(PRODUCT(D110,E110,F110,G110,I110)=0,"",PRODUCT(D110,E110,F110,G110,I110))</f>
        <v/>
      </c>
      <c r="I110" s="155"/>
      <c r="J110" s="145" t="s">
        <v>54</v>
      </c>
      <c r="K110" s="143">
        <v>1</v>
      </c>
    </row>
    <row r="111" spans="1:11" ht="13.8" x14ac:dyDescent="0.25">
      <c r="A111" s="141"/>
      <c r="B111" s="152" t="s">
        <v>62</v>
      </c>
      <c r="C111" s="168" t="s">
        <v>446</v>
      </c>
      <c r="D111" s="69"/>
      <c r="E111" s="69"/>
      <c r="F111" s="69"/>
      <c r="G111" s="69"/>
      <c r="H111" s="154" t="str">
        <f t="shared" si="11"/>
        <v/>
      </c>
      <c r="I111" s="151"/>
      <c r="J111" s="145" t="s">
        <v>56</v>
      </c>
      <c r="K111" s="143">
        <v>1</v>
      </c>
    </row>
    <row r="112" spans="1:11" ht="13.8" x14ac:dyDescent="0.25">
      <c r="A112" s="141"/>
      <c r="B112" s="152"/>
      <c r="C112" s="68" t="s">
        <v>447</v>
      </c>
      <c r="D112" s="69">
        <v>4</v>
      </c>
      <c r="E112" s="69">
        <v>6</v>
      </c>
      <c r="F112" s="69">
        <v>5</v>
      </c>
      <c r="G112" s="69">
        <v>0.75</v>
      </c>
      <c r="H112" s="154">
        <f t="shared" si="11"/>
        <v>90</v>
      </c>
      <c r="I112" s="151"/>
      <c r="J112" s="145" t="s">
        <v>58</v>
      </c>
      <c r="K112" s="143">
        <v>1</v>
      </c>
    </row>
    <row r="113" spans="1:11" ht="27.6" x14ac:dyDescent="0.25">
      <c r="A113" s="141"/>
      <c r="B113" s="152" t="s">
        <v>72</v>
      </c>
      <c r="C113" s="147" t="s">
        <v>448</v>
      </c>
      <c r="D113" s="69">
        <v>1</v>
      </c>
      <c r="E113" s="69">
        <v>40</v>
      </c>
      <c r="F113" s="69">
        <v>3</v>
      </c>
      <c r="G113" s="69">
        <v>0.75</v>
      </c>
      <c r="H113" s="154">
        <f t="shared" si="11"/>
        <v>90</v>
      </c>
      <c r="I113" s="151"/>
      <c r="J113" s="145" t="s">
        <v>60</v>
      </c>
      <c r="K113" s="143">
        <v>1</v>
      </c>
    </row>
    <row r="114" spans="1:11" ht="13.8" x14ac:dyDescent="0.25">
      <c r="A114" s="141"/>
      <c r="B114" s="152"/>
      <c r="C114" s="147"/>
      <c r="D114" s="69"/>
      <c r="E114" s="69"/>
      <c r="F114" s="69"/>
      <c r="G114" s="69"/>
      <c r="H114" s="154" t="str">
        <f t="shared" si="11"/>
        <v/>
      </c>
      <c r="I114" s="151"/>
      <c r="J114" s="145" t="s">
        <v>32</v>
      </c>
      <c r="K114" s="143">
        <v>1</v>
      </c>
    </row>
    <row r="115" spans="1:11" ht="13.8" x14ac:dyDescent="0.25">
      <c r="A115" s="141"/>
      <c r="B115" s="155"/>
      <c r="C115" s="149"/>
      <c r="D115" s="69"/>
      <c r="E115" s="69"/>
      <c r="F115" s="69"/>
      <c r="G115" s="69"/>
      <c r="H115" s="154" t="str">
        <f t="shared" si="11"/>
        <v/>
      </c>
      <c r="I115" s="151"/>
      <c r="J115" s="141"/>
      <c r="K115" s="141"/>
    </row>
    <row r="116" spans="1:11" ht="13.8" x14ac:dyDescent="0.25">
      <c r="A116" s="141"/>
      <c r="B116" s="156"/>
      <c r="C116" s="157"/>
      <c r="D116" s="157"/>
      <c r="E116" s="158"/>
      <c r="F116" s="550" t="s">
        <v>85</v>
      </c>
      <c r="G116" s="478"/>
      <c r="H116" s="159">
        <f>IF(SUM(H110:H115)=0,"",SUM(H110:H115))</f>
        <v>180</v>
      </c>
      <c r="I116" s="160" t="str">
        <f>IF(I109="1%steel","cft",IF(I109="1.5%steel","cft",IF(I109="2%steel","cft",I109)))</f>
        <v>cft</v>
      </c>
      <c r="J116" s="141"/>
      <c r="K116" s="141"/>
    </row>
    <row r="117" spans="1:11" ht="13.8" x14ac:dyDescent="0.25">
      <c r="A117" s="141"/>
      <c r="B117" s="141"/>
      <c r="C117" s="141"/>
      <c r="D117" s="141"/>
      <c r="E117" s="141"/>
      <c r="F117" s="551" t="s">
        <v>86</v>
      </c>
      <c r="G117" s="476"/>
      <c r="H117" s="161">
        <v>0</v>
      </c>
      <c r="I117" s="162" t="str">
        <f>I116</f>
        <v>cft</v>
      </c>
      <c r="J117" s="141"/>
      <c r="K117" s="141"/>
    </row>
    <row r="118" spans="1:11" ht="13.8" x14ac:dyDescent="0.25">
      <c r="A118" s="141"/>
      <c r="B118" s="141"/>
      <c r="C118" s="141"/>
      <c r="D118" s="141"/>
      <c r="E118" s="141"/>
      <c r="F118" s="550" t="s">
        <v>87</v>
      </c>
      <c r="G118" s="478"/>
      <c r="H118" s="159">
        <f>H117+H116</f>
        <v>180</v>
      </c>
      <c r="I118" s="160" t="str">
        <f>I116</f>
        <v>cft</v>
      </c>
      <c r="J118" s="141"/>
      <c r="K118" s="141"/>
    </row>
    <row r="119" spans="1:11" ht="13.8" x14ac:dyDescent="0.25">
      <c r="A119" s="141"/>
      <c r="B119" s="141"/>
      <c r="C119" s="141"/>
      <c r="D119" s="141"/>
      <c r="E119" s="141"/>
      <c r="F119" s="141"/>
      <c r="G119" s="141"/>
      <c r="H119" s="141"/>
      <c r="I119" s="141"/>
      <c r="J119" s="141"/>
      <c r="K119" s="141"/>
    </row>
    <row r="120" spans="1:11" ht="13.8" x14ac:dyDescent="0.25">
      <c r="A120" s="141"/>
      <c r="B120" s="141"/>
      <c r="C120" s="141"/>
      <c r="D120" s="141"/>
      <c r="E120" s="141"/>
      <c r="F120" s="141"/>
      <c r="G120" s="141"/>
      <c r="H120" s="141"/>
      <c r="I120" s="141"/>
      <c r="J120" s="141"/>
      <c r="K120" s="141"/>
    </row>
    <row r="121" spans="1:11" ht="21.75" customHeight="1" x14ac:dyDescent="0.25">
      <c r="A121" s="141"/>
      <c r="B121" s="131" t="s">
        <v>119</v>
      </c>
      <c r="C121" s="13" t="s">
        <v>20</v>
      </c>
      <c r="D121" s="144"/>
      <c r="E121" s="144"/>
      <c r="F121" s="144"/>
      <c r="G121" s="15"/>
      <c r="H121" s="144"/>
      <c r="I121" s="16" t="s">
        <v>49</v>
      </c>
      <c r="J121" s="145" t="s">
        <v>50</v>
      </c>
      <c r="K121" s="143">
        <v>1</v>
      </c>
    </row>
    <row r="122" spans="1:11" ht="69" x14ac:dyDescent="0.25">
      <c r="A122" s="141"/>
      <c r="B122" s="146">
        <f>B110+1</f>
        <v>6</v>
      </c>
      <c r="C122" s="147" t="str">
        <f>'06-External Development'!D16</f>
        <v>Plain Cement Concrete (1:4:8
In-situ mixing, placing, compaction, finishing, and curing of plain cement concrete (1:4:8 ) in position, including provision of all materials, labor, plant, and equipment, complete in all respects in accordance with specifications and the Engineer’s instructions.</v>
      </c>
      <c r="D122" s="148"/>
      <c r="E122" s="148"/>
      <c r="F122" s="149"/>
      <c r="G122" s="148"/>
      <c r="H122" s="150" t="str">
        <f t="shared" ref="H122:H126" si="12">IF(PRODUCT(D122,E122,F122,G122,I122)=0,"",PRODUCT(D122,E122,F122,G122,I122))</f>
        <v/>
      </c>
      <c r="I122" s="155"/>
      <c r="J122" s="145" t="s">
        <v>54</v>
      </c>
      <c r="K122" s="143">
        <v>1</v>
      </c>
    </row>
    <row r="123" spans="1:11" ht="13.8" x14ac:dyDescent="0.25">
      <c r="A123" s="141"/>
      <c r="B123" s="152"/>
      <c r="C123" s="153"/>
      <c r="D123" s="69"/>
      <c r="E123" s="69"/>
      <c r="F123" s="69"/>
      <c r="G123" s="69"/>
      <c r="H123" s="154" t="str">
        <f t="shared" si="12"/>
        <v/>
      </c>
      <c r="I123" s="151"/>
      <c r="J123" s="145" t="s">
        <v>56</v>
      </c>
      <c r="K123" s="143">
        <v>1</v>
      </c>
    </row>
    <row r="124" spans="1:11" ht="13.8" x14ac:dyDescent="0.25">
      <c r="A124" s="141"/>
      <c r="B124" s="152" t="s">
        <v>62</v>
      </c>
      <c r="C124" s="68" t="s">
        <v>449</v>
      </c>
      <c r="D124" s="69">
        <v>1</v>
      </c>
      <c r="E124" s="69">
        <v>50</v>
      </c>
      <c r="F124" s="69">
        <v>2</v>
      </c>
      <c r="G124" s="69">
        <v>0.25</v>
      </c>
      <c r="H124" s="154">
        <f t="shared" si="12"/>
        <v>25</v>
      </c>
      <c r="I124" s="151"/>
      <c r="J124" s="145" t="s">
        <v>58</v>
      </c>
      <c r="K124" s="143">
        <v>1</v>
      </c>
    </row>
    <row r="125" spans="1:11" ht="13.8" x14ac:dyDescent="0.25">
      <c r="A125" s="141"/>
      <c r="B125" s="155"/>
      <c r="C125" s="68"/>
      <c r="D125" s="69"/>
      <c r="E125" s="69"/>
      <c r="F125" s="69"/>
      <c r="G125" s="69"/>
      <c r="H125" s="154" t="str">
        <f t="shared" si="12"/>
        <v/>
      </c>
      <c r="I125" s="151"/>
      <c r="J125" s="145" t="s">
        <v>60</v>
      </c>
      <c r="K125" s="143">
        <v>1</v>
      </c>
    </row>
    <row r="126" spans="1:11" ht="13.8" x14ac:dyDescent="0.25">
      <c r="A126" s="141"/>
      <c r="B126" s="155"/>
      <c r="C126" s="149"/>
      <c r="D126" s="69"/>
      <c r="E126" s="69"/>
      <c r="F126" s="69"/>
      <c r="G126" s="69"/>
      <c r="H126" s="154" t="str">
        <f t="shared" si="12"/>
        <v/>
      </c>
      <c r="I126" s="151"/>
      <c r="J126" s="141"/>
      <c r="K126" s="141"/>
    </row>
    <row r="127" spans="1:11" ht="13.8" x14ac:dyDescent="0.25">
      <c r="A127" s="141"/>
      <c r="B127" s="156"/>
      <c r="C127" s="157"/>
      <c r="D127" s="157"/>
      <c r="E127" s="158"/>
      <c r="F127" s="550" t="s">
        <v>85</v>
      </c>
      <c r="G127" s="478"/>
      <c r="H127" s="159">
        <f>IF(SUM(H122:H126)=0,"",SUM(H122:H126))</f>
        <v>25</v>
      </c>
      <c r="I127" s="160" t="str">
        <f>IF(I121="1%steel","cft",IF(I121="1.5%steel","cft",IF(I121="2%steel","cft",I121)))</f>
        <v>cft</v>
      </c>
      <c r="J127" s="141"/>
      <c r="K127" s="141"/>
    </row>
    <row r="128" spans="1:11" ht="13.8" x14ac:dyDescent="0.25">
      <c r="A128" s="141"/>
      <c r="B128" s="141"/>
      <c r="C128" s="141"/>
      <c r="D128" s="141"/>
      <c r="E128" s="141"/>
      <c r="F128" s="551" t="s">
        <v>86</v>
      </c>
      <c r="G128" s="476"/>
      <c r="H128" s="161">
        <v>0</v>
      </c>
      <c r="I128" s="162" t="str">
        <f>I127</f>
        <v>cft</v>
      </c>
      <c r="J128" s="141"/>
      <c r="K128" s="141"/>
    </row>
    <row r="129" spans="1:11" ht="13.8" x14ac:dyDescent="0.25">
      <c r="A129" s="141"/>
      <c r="B129" s="141"/>
      <c r="C129" s="141"/>
      <c r="D129" s="141"/>
      <c r="E129" s="141"/>
      <c r="F129" s="550" t="s">
        <v>87</v>
      </c>
      <c r="G129" s="478"/>
      <c r="H129" s="159">
        <f>H128+H127</f>
        <v>25</v>
      </c>
      <c r="I129" s="160" t="str">
        <f>I127</f>
        <v>cft</v>
      </c>
      <c r="J129" s="141"/>
      <c r="K129" s="141"/>
    </row>
    <row r="130" spans="1:11" ht="13.8" x14ac:dyDescent="0.25">
      <c r="A130" s="141"/>
      <c r="B130" s="141"/>
      <c r="C130" s="141"/>
      <c r="D130" s="141"/>
      <c r="E130" s="141"/>
      <c r="F130" s="141"/>
      <c r="G130" s="141"/>
      <c r="H130" s="141"/>
      <c r="I130" s="141"/>
      <c r="J130" s="141"/>
      <c r="K130" s="141"/>
    </row>
    <row r="131" spans="1:11" ht="13.8" x14ac:dyDescent="0.25">
      <c r="A131" s="141"/>
      <c r="B131" s="141"/>
      <c r="C131" s="141"/>
      <c r="D131" s="141"/>
      <c r="E131" s="141"/>
      <c r="F131" s="141"/>
      <c r="G131" s="141"/>
      <c r="H131" s="141"/>
      <c r="I131" s="141"/>
      <c r="J131" s="141"/>
      <c r="K131" s="141"/>
    </row>
    <row r="132" spans="1:11" ht="21.75" customHeight="1" x14ac:dyDescent="0.25">
      <c r="A132" s="141"/>
      <c r="B132" s="131" t="s">
        <v>119</v>
      </c>
      <c r="C132" s="13" t="s">
        <v>20</v>
      </c>
      <c r="D132" s="144"/>
      <c r="E132" s="144"/>
      <c r="F132" s="144"/>
      <c r="G132" s="15"/>
      <c r="H132" s="144"/>
      <c r="I132" s="16" t="s">
        <v>49</v>
      </c>
      <c r="J132" s="145" t="s">
        <v>50</v>
      </c>
      <c r="K132" s="143">
        <v>1</v>
      </c>
    </row>
    <row r="133" spans="1:11" ht="82.8" x14ac:dyDescent="0.25">
      <c r="A133" s="141"/>
      <c r="B133" s="146">
        <f>B122+1</f>
        <v>7</v>
      </c>
      <c r="C133" s="147" t="str">
        <f>'06-External Development'!D17</f>
        <v>RCC WORKS ABOVE NSL
In-situ batching, mixing, placing, vibration, compaction, finishing, casting, and curing of reinforced cement concrete (1:1-1/2:3 ) in slabs, beams, columns, and other structural members, including all materials, labor, and equipment, complete in all respects in accordance with specifications, structural drawings, and Engineer’s instructions.</v>
      </c>
      <c r="D133" s="148"/>
      <c r="E133" s="148"/>
      <c r="F133" s="149"/>
      <c r="G133" s="148"/>
      <c r="H133" s="150" t="str">
        <f t="shared" ref="H133:H138" si="13">IF(PRODUCT(D133,E133,F133,G133,I133)=0,"",PRODUCT(D133,E133,F133,G133,I133))</f>
        <v/>
      </c>
      <c r="I133" s="155"/>
      <c r="J133" s="145" t="s">
        <v>54</v>
      </c>
      <c r="K133" s="143">
        <v>1</v>
      </c>
    </row>
    <row r="134" spans="1:11" ht="13.8" x14ac:dyDescent="0.25">
      <c r="A134" s="141"/>
      <c r="B134" s="152"/>
      <c r="C134" s="153"/>
      <c r="D134" s="69"/>
      <c r="E134" s="69"/>
      <c r="F134" s="69"/>
      <c r="G134" s="69"/>
      <c r="H134" s="154" t="str">
        <f t="shared" si="13"/>
        <v/>
      </c>
      <c r="I134" s="151"/>
      <c r="J134" s="145" t="s">
        <v>56</v>
      </c>
      <c r="K134" s="143">
        <v>1</v>
      </c>
    </row>
    <row r="135" spans="1:11" ht="13.8" x14ac:dyDescent="0.25">
      <c r="A135" s="141"/>
      <c r="B135" s="152" t="s">
        <v>62</v>
      </c>
      <c r="C135" s="68" t="s">
        <v>450</v>
      </c>
      <c r="D135" s="69"/>
      <c r="E135" s="69"/>
      <c r="F135" s="69"/>
      <c r="G135" s="69"/>
      <c r="H135" s="154" t="str">
        <f t="shared" si="13"/>
        <v/>
      </c>
      <c r="I135" s="151"/>
      <c r="J135" s="145" t="s">
        <v>58</v>
      </c>
      <c r="K135" s="143">
        <v>1</v>
      </c>
    </row>
    <row r="136" spans="1:11" ht="13.8" x14ac:dyDescent="0.25">
      <c r="A136" s="141"/>
      <c r="B136" s="155"/>
      <c r="C136" s="68" t="s">
        <v>451</v>
      </c>
      <c r="D136" s="69">
        <v>1</v>
      </c>
      <c r="E136" s="69">
        <v>20</v>
      </c>
      <c r="F136" s="69">
        <v>1.5</v>
      </c>
      <c r="G136" s="69">
        <v>0.5</v>
      </c>
      <c r="H136" s="154">
        <f t="shared" si="13"/>
        <v>15</v>
      </c>
      <c r="I136" s="151"/>
      <c r="J136" s="145" t="s">
        <v>60</v>
      </c>
      <c r="K136" s="143">
        <v>1</v>
      </c>
    </row>
    <row r="137" spans="1:11" ht="13.8" x14ac:dyDescent="0.25">
      <c r="A137" s="141"/>
      <c r="B137" s="155"/>
      <c r="C137" s="68"/>
      <c r="D137" s="69"/>
      <c r="E137" s="69"/>
      <c r="F137" s="69"/>
      <c r="G137" s="69"/>
      <c r="H137" s="154" t="str">
        <f t="shared" si="13"/>
        <v/>
      </c>
      <c r="I137" s="151"/>
      <c r="J137" s="145" t="s">
        <v>32</v>
      </c>
      <c r="K137" s="143">
        <v>1</v>
      </c>
    </row>
    <row r="138" spans="1:11" ht="13.8" x14ac:dyDescent="0.25">
      <c r="A138" s="141"/>
      <c r="B138" s="155"/>
      <c r="C138" s="149"/>
      <c r="D138" s="69"/>
      <c r="E138" s="69"/>
      <c r="F138" s="69"/>
      <c r="G138" s="69"/>
      <c r="H138" s="154" t="str">
        <f t="shared" si="13"/>
        <v/>
      </c>
      <c r="I138" s="151"/>
      <c r="J138" s="141"/>
      <c r="K138" s="141"/>
    </row>
    <row r="139" spans="1:11" ht="13.8" x14ac:dyDescent="0.25">
      <c r="A139" s="141"/>
      <c r="B139" s="156"/>
      <c r="C139" s="157"/>
      <c r="D139" s="157"/>
      <c r="E139" s="158"/>
      <c r="F139" s="550" t="s">
        <v>85</v>
      </c>
      <c r="G139" s="478"/>
      <c r="H139" s="159">
        <f>IF(SUM(H133:H138)=0,"",SUM(H133:H138))</f>
        <v>15</v>
      </c>
      <c r="I139" s="160" t="str">
        <f>IF(I132="1%steel","cft",IF(I132="1.5%steel","cft",IF(I132="2%steel","cft",I132)))</f>
        <v>cft</v>
      </c>
      <c r="J139" s="141"/>
      <c r="K139" s="141"/>
    </row>
    <row r="140" spans="1:11" ht="13.8" x14ac:dyDescent="0.25">
      <c r="A140" s="141"/>
      <c r="B140" s="141"/>
      <c r="C140" s="141"/>
      <c r="D140" s="141"/>
      <c r="E140" s="141"/>
      <c r="F140" s="551" t="s">
        <v>86</v>
      </c>
      <c r="G140" s="476"/>
      <c r="H140" s="161">
        <v>0</v>
      </c>
      <c r="I140" s="162" t="str">
        <f>I139</f>
        <v>cft</v>
      </c>
      <c r="J140" s="141"/>
      <c r="K140" s="141"/>
    </row>
    <row r="141" spans="1:11" ht="13.8" x14ac:dyDescent="0.25">
      <c r="A141" s="141"/>
      <c r="B141" s="141"/>
      <c r="C141" s="141"/>
      <c r="D141" s="141"/>
      <c r="E141" s="141"/>
      <c r="F141" s="550" t="s">
        <v>87</v>
      </c>
      <c r="G141" s="478"/>
      <c r="H141" s="159">
        <f>H140+H139</f>
        <v>15</v>
      </c>
      <c r="I141" s="160" t="str">
        <f>I139</f>
        <v>cft</v>
      </c>
      <c r="J141" s="141"/>
      <c r="K141" s="141"/>
    </row>
    <row r="142" spans="1:11" ht="13.8" x14ac:dyDescent="0.25">
      <c r="A142" s="141"/>
      <c r="B142" s="141"/>
      <c r="C142" s="141"/>
      <c r="D142" s="141"/>
      <c r="E142" s="141"/>
      <c r="F142" s="141"/>
      <c r="G142" s="141"/>
      <c r="H142" s="141"/>
      <c r="I142" s="141"/>
      <c r="J142" s="141"/>
      <c r="K142" s="141"/>
    </row>
    <row r="143" spans="1:11" ht="13.8" x14ac:dyDescent="0.25">
      <c r="A143" s="141"/>
      <c r="B143" s="141"/>
      <c r="C143" s="141"/>
      <c r="D143" s="141"/>
      <c r="E143" s="141"/>
      <c r="F143" s="141"/>
      <c r="G143" s="141"/>
      <c r="H143" s="141"/>
      <c r="I143" s="141"/>
      <c r="J143" s="141"/>
      <c r="K143" s="141"/>
    </row>
    <row r="144" spans="1:11" ht="21.75" customHeight="1" x14ac:dyDescent="0.25">
      <c r="A144" s="141"/>
      <c r="B144" s="131" t="s">
        <v>119</v>
      </c>
      <c r="C144" s="13" t="s">
        <v>20</v>
      </c>
      <c r="D144" s="144"/>
      <c r="E144" s="144"/>
      <c r="F144" s="144"/>
      <c r="G144" s="15"/>
      <c r="H144" s="144"/>
      <c r="I144" s="16" t="s">
        <v>49</v>
      </c>
      <c r="J144" s="145" t="s">
        <v>50</v>
      </c>
      <c r="K144" s="143">
        <v>1</v>
      </c>
    </row>
    <row r="145" spans="1:11" ht="82.8" x14ac:dyDescent="0.25">
      <c r="A145" s="141"/>
      <c r="B145" s="146">
        <f>B133+1</f>
        <v>8</v>
      </c>
      <c r="C145" s="147" t="str">
        <f>'06-External Development'!D18</f>
        <v>RCC IN FOUNDATION / BASE / RETAINING STRUCTURES
In-situ batching, mixing, placing, vibration, compaction, finishing, casting, and curing of reinforced cement concrete (1:1-1/2:3 ) raft foundations, column bases, retaining walls, and similar elements, including all materials, labor, and equipment, complete in all respects in accordance with specifications, structural drawings, and the Engineer’s instructions.</v>
      </c>
      <c r="D145" s="148"/>
      <c r="E145" s="148"/>
      <c r="F145" s="149"/>
      <c r="G145" s="148"/>
      <c r="H145" s="150" t="str">
        <f t="shared" ref="H145:H156" si="14">IF(PRODUCT(D145,E145,F145,G145,I145)=0,"",PRODUCT(D145,E145,F145,G145,I145))</f>
        <v/>
      </c>
      <c r="I145" s="155"/>
      <c r="J145" s="145" t="s">
        <v>54</v>
      </c>
      <c r="K145" s="143">
        <v>1</v>
      </c>
    </row>
    <row r="146" spans="1:11" ht="13.8" x14ac:dyDescent="0.25">
      <c r="A146" s="141"/>
      <c r="B146" s="152"/>
      <c r="C146" s="153"/>
      <c r="D146" s="69"/>
      <c r="E146" s="69"/>
      <c r="F146" s="69"/>
      <c r="G146" s="69"/>
      <c r="H146" s="154" t="str">
        <f t="shared" si="14"/>
        <v/>
      </c>
      <c r="I146" s="151"/>
      <c r="J146" s="145" t="s">
        <v>56</v>
      </c>
      <c r="K146" s="143">
        <v>1</v>
      </c>
    </row>
    <row r="147" spans="1:11" ht="13.8" x14ac:dyDescent="0.25">
      <c r="A147" s="141"/>
      <c r="B147" s="152" t="s">
        <v>62</v>
      </c>
      <c r="C147" s="68" t="s">
        <v>452</v>
      </c>
      <c r="D147" s="69">
        <v>1</v>
      </c>
      <c r="E147" s="69">
        <v>7</v>
      </c>
      <c r="F147" s="69">
        <v>5</v>
      </c>
      <c r="G147" s="69">
        <v>0.5</v>
      </c>
      <c r="H147" s="154">
        <f t="shared" si="14"/>
        <v>17.5</v>
      </c>
      <c r="I147" s="151"/>
      <c r="J147" s="145" t="s">
        <v>58</v>
      </c>
      <c r="K147" s="143">
        <v>1</v>
      </c>
    </row>
    <row r="148" spans="1:11" ht="13.8" x14ac:dyDescent="0.25">
      <c r="A148" s="141"/>
      <c r="B148" s="155"/>
      <c r="C148" s="68"/>
      <c r="D148" s="69"/>
      <c r="E148" s="69"/>
      <c r="F148" s="69"/>
      <c r="G148" s="69"/>
      <c r="H148" s="154" t="str">
        <f t="shared" si="14"/>
        <v/>
      </c>
      <c r="I148" s="151"/>
      <c r="J148" s="145" t="s">
        <v>60</v>
      </c>
      <c r="K148" s="143">
        <v>1</v>
      </c>
    </row>
    <row r="149" spans="1:11" ht="13.8" x14ac:dyDescent="0.25">
      <c r="A149" s="141"/>
      <c r="B149" s="155"/>
      <c r="C149" s="68"/>
      <c r="D149" s="69"/>
      <c r="E149" s="69"/>
      <c r="F149" s="69"/>
      <c r="G149" s="69"/>
      <c r="H149" s="154" t="str">
        <f t="shared" si="14"/>
        <v/>
      </c>
      <c r="I149" s="151"/>
      <c r="J149" s="145" t="s">
        <v>32</v>
      </c>
      <c r="K149" s="143">
        <v>1</v>
      </c>
    </row>
    <row r="150" spans="1:11" ht="13.8" x14ac:dyDescent="0.25">
      <c r="A150" s="141"/>
      <c r="B150" s="152" t="s">
        <v>72</v>
      </c>
      <c r="C150" s="68" t="s">
        <v>453</v>
      </c>
      <c r="D150" s="69">
        <v>1</v>
      </c>
      <c r="E150" s="69">
        <v>7</v>
      </c>
      <c r="F150" s="69">
        <v>5</v>
      </c>
      <c r="G150" s="69">
        <v>0.5</v>
      </c>
      <c r="H150" s="154" t="str">
        <f t="shared" si="14"/>
        <v/>
      </c>
      <c r="I150" s="151">
        <v>0</v>
      </c>
      <c r="J150" s="145" t="s">
        <v>89</v>
      </c>
      <c r="K150" s="143">
        <v>1</v>
      </c>
    </row>
    <row r="151" spans="1:11" ht="13.8" x14ac:dyDescent="0.25">
      <c r="A151" s="141"/>
      <c r="B151" s="155"/>
      <c r="C151" s="163"/>
      <c r="D151" s="69"/>
      <c r="E151" s="69"/>
      <c r="F151" s="69"/>
      <c r="G151" s="69"/>
      <c r="H151" s="154" t="str">
        <f t="shared" si="14"/>
        <v/>
      </c>
      <c r="I151" s="151"/>
      <c r="J151" s="145" t="s">
        <v>95</v>
      </c>
      <c r="K151" s="143">
        <v>1</v>
      </c>
    </row>
    <row r="152" spans="1:11" ht="27.6" x14ac:dyDescent="0.25">
      <c r="A152" s="141"/>
      <c r="B152" s="152" t="s">
        <v>78</v>
      </c>
      <c r="C152" s="147" t="s">
        <v>454</v>
      </c>
      <c r="D152" s="69"/>
      <c r="E152" s="69"/>
      <c r="F152" s="69"/>
      <c r="G152" s="69"/>
      <c r="H152" s="154" t="str">
        <f t="shared" si="14"/>
        <v/>
      </c>
      <c r="I152" s="151"/>
      <c r="J152" s="145" t="s">
        <v>97</v>
      </c>
      <c r="K152" s="143">
        <v>1</v>
      </c>
    </row>
    <row r="153" spans="1:11" ht="13.8" x14ac:dyDescent="0.25">
      <c r="A153" s="141"/>
      <c r="B153" s="155"/>
      <c r="C153" s="68" t="s">
        <v>425</v>
      </c>
      <c r="D153" s="69">
        <v>4</v>
      </c>
      <c r="E153" s="69">
        <v>2</v>
      </c>
      <c r="F153" s="69">
        <v>2</v>
      </c>
      <c r="G153" s="69">
        <v>0.25</v>
      </c>
      <c r="H153" s="154">
        <f t="shared" si="14"/>
        <v>4</v>
      </c>
      <c r="I153" s="151"/>
      <c r="J153" s="145" t="s">
        <v>98</v>
      </c>
      <c r="K153" s="143">
        <v>1</v>
      </c>
    </row>
    <row r="154" spans="1:11" ht="13.8" x14ac:dyDescent="0.25">
      <c r="A154" s="141"/>
      <c r="B154" s="155"/>
      <c r="C154" s="149"/>
      <c r="D154" s="69"/>
      <c r="E154" s="69"/>
      <c r="F154" s="69"/>
      <c r="G154" s="69"/>
      <c r="H154" s="154" t="str">
        <f t="shared" si="14"/>
        <v/>
      </c>
      <c r="I154" s="151"/>
      <c r="J154" s="145" t="s">
        <v>42</v>
      </c>
      <c r="K154" s="143">
        <v>1</v>
      </c>
    </row>
    <row r="155" spans="1:11" ht="13.8" x14ac:dyDescent="0.25">
      <c r="A155" s="141"/>
      <c r="B155" s="155"/>
      <c r="C155" s="149"/>
      <c r="D155" s="69"/>
      <c r="E155" s="69"/>
      <c r="F155" s="69"/>
      <c r="G155" s="69"/>
      <c r="H155" s="154" t="str">
        <f t="shared" si="14"/>
        <v/>
      </c>
      <c r="I155" s="151"/>
      <c r="J155" s="141"/>
      <c r="K155" s="141"/>
    </row>
    <row r="156" spans="1:11" ht="13.8" x14ac:dyDescent="0.25">
      <c r="A156" s="141"/>
      <c r="B156" s="155"/>
      <c r="C156" s="149"/>
      <c r="D156" s="69"/>
      <c r="E156" s="69"/>
      <c r="F156" s="69"/>
      <c r="G156" s="69"/>
      <c r="H156" s="154" t="str">
        <f t="shared" si="14"/>
        <v/>
      </c>
      <c r="I156" s="151"/>
      <c r="J156" s="141"/>
      <c r="K156" s="141"/>
    </row>
    <row r="157" spans="1:11" ht="13.8" x14ac:dyDescent="0.25">
      <c r="A157" s="141"/>
      <c r="B157" s="156"/>
      <c r="C157" s="157"/>
      <c r="D157" s="157"/>
      <c r="E157" s="158"/>
      <c r="F157" s="550" t="s">
        <v>85</v>
      </c>
      <c r="G157" s="478"/>
      <c r="H157" s="159">
        <f>IF(SUM(H145:H156)=0,"",SUM(H145:H156))</f>
        <v>21.5</v>
      </c>
      <c r="I157" s="160" t="str">
        <f>IF(I144="1%steel","cft",IF(I144="1.5%steel","cft",IF(I144="2%steel","cft",I144)))</f>
        <v>cft</v>
      </c>
      <c r="J157" s="141"/>
      <c r="K157" s="141"/>
    </row>
    <row r="158" spans="1:11" ht="13.8" x14ac:dyDescent="0.25">
      <c r="A158" s="141"/>
      <c r="B158" s="141"/>
      <c r="C158" s="141"/>
      <c r="D158" s="141"/>
      <c r="E158" s="141"/>
      <c r="F158" s="551" t="s">
        <v>86</v>
      </c>
      <c r="G158" s="476"/>
      <c r="H158" s="161">
        <v>0</v>
      </c>
      <c r="I158" s="162" t="str">
        <f>I157</f>
        <v>cft</v>
      </c>
      <c r="J158" s="141"/>
      <c r="K158" s="141"/>
    </row>
    <row r="159" spans="1:11" ht="13.8" x14ac:dyDescent="0.25">
      <c r="A159" s="141"/>
      <c r="B159" s="141"/>
      <c r="C159" s="141"/>
      <c r="D159" s="141"/>
      <c r="E159" s="141"/>
      <c r="F159" s="550" t="s">
        <v>87</v>
      </c>
      <c r="G159" s="478"/>
      <c r="H159" s="159">
        <f>H158+H157</f>
        <v>21.5</v>
      </c>
      <c r="I159" s="160" t="str">
        <f>I157</f>
        <v>cft</v>
      </c>
      <c r="J159" s="141"/>
      <c r="K159" s="141"/>
    </row>
    <row r="160" spans="1:11" ht="13.8" x14ac:dyDescent="0.25">
      <c r="A160" s="141"/>
      <c r="B160" s="141"/>
      <c r="C160" s="141"/>
      <c r="D160" s="141"/>
      <c r="E160" s="141"/>
      <c r="F160" s="141"/>
      <c r="G160" s="141"/>
      <c r="H160" s="141"/>
      <c r="I160" s="141"/>
      <c r="J160" s="141"/>
      <c r="K160" s="141"/>
    </row>
    <row r="161" spans="1:11" ht="13.8" x14ac:dyDescent="0.25">
      <c r="A161" s="141"/>
      <c r="B161" s="141"/>
      <c r="C161" s="141"/>
      <c r="D161" s="141"/>
      <c r="E161" s="141"/>
      <c r="F161" s="141"/>
      <c r="G161" s="141"/>
      <c r="H161" s="141"/>
      <c r="I161" s="141"/>
      <c r="J161" s="141"/>
      <c r="K161" s="141"/>
    </row>
    <row r="162" spans="1:11" ht="21.75" customHeight="1" x14ac:dyDescent="0.25">
      <c r="A162" s="141"/>
      <c r="B162" s="131" t="s">
        <v>119</v>
      </c>
      <c r="C162" s="13" t="s">
        <v>20</v>
      </c>
      <c r="D162" s="144"/>
      <c r="E162" s="144"/>
      <c r="F162" s="144"/>
      <c r="G162" s="15"/>
      <c r="H162" s="144"/>
      <c r="I162" s="16" t="s">
        <v>155</v>
      </c>
      <c r="J162" s="145" t="s">
        <v>50</v>
      </c>
      <c r="K162" s="143">
        <v>1</v>
      </c>
    </row>
    <row r="163" spans="1:11" ht="69" x14ac:dyDescent="0.25">
      <c r="A163" s="141"/>
      <c r="B163" s="146">
        <f>B145+1</f>
        <v>9</v>
      </c>
      <c r="C163" s="147" t="str">
        <f>'06-External Development'!D19</f>
        <v>REINFORCEMENT STEEL (GRADE 60)
At site, cutting, bending, placing, and fixing in position as per the approved BBS of deformed reinforcement bars (Grade 60), including binding wire, chairs, spacers, and all necessary accessories, complete in all respects in accordance with drawings, specifications, and Engineer’s instructions.</v>
      </c>
      <c r="D163" s="148"/>
      <c r="E163" s="148"/>
      <c r="F163" s="149"/>
      <c r="G163" s="148"/>
      <c r="H163" s="150" t="str">
        <f t="shared" ref="H163:H168" si="15">IF(PRODUCT(D163,E163,F163,G163,I163)=0,"",PRODUCT(D163,E163,F163,G163,I163))</f>
        <v/>
      </c>
      <c r="I163" s="155"/>
      <c r="J163" s="145" t="s">
        <v>54</v>
      </c>
      <c r="K163" s="143">
        <v>1</v>
      </c>
    </row>
    <row r="164" spans="1:11" ht="13.8" x14ac:dyDescent="0.25">
      <c r="A164" s="141"/>
      <c r="B164" s="152"/>
      <c r="C164" s="153"/>
      <c r="D164" s="69"/>
      <c r="E164" s="69"/>
      <c r="F164" s="69"/>
      <c r="G164" s="69"/>
      <c r="H164" s="154" t="str">
        <f t="shared" si="15"/>
        <v/>
      </c>
      <c r="I164" s="151"/>
      <c r="J164" s="145" t="s">
        <v>56</v>
      </c>
      <c r="K164" s="143">
        <v>1</v>
      </c>
    </row>
    <row r="165" spans="1:11" ht="13.8" x14ac:dyDescent="0.25">
      <c r="A165" s="141"/>
      <c r="B165" s="155"/>
      <c r="C165" s="68" t="s">
        <v>455</v>
      </c>
      <c r="D165" s="69"/>
      <c r="E165" s="69">
        <f>(H159*6.75)/2.204</f>
        <v>65.846188747731389</v>
      </c>
      <c r="F165" s="69"/>
      <c r="G165" s="69"/>
      <c r="H165" s="154">
        <f t="shared" si="15"/>
        <v>65.846188747731389</v>
      </c>
      <c r="I165" s="151"/>
      <c r="J165" s="145" t="s">
        <v>58</v>
      </c>
      <c r="K165" s="143">
        <v>1</v>
      </c>
    </row>
    <row r="166" spans="1:11" ht="13.8" x14ac:dyDescent="0.25">
      <c r="A166" s="141"/>
      <c r="B166" s="155"/>
      <c r="C166" s="68"/>
      <c r="D166" s="69"/>
      <c r="E166" s="69"/>
      <c r="F166" s="69"/>
      <c r="G166" s="69"/>
      <c r="H166" s="154" t="str">
        <f t="shared" si="15"/>
        <v/>
      </c>
      <c r="I166" s="151"/>
      <c r="J166" s="145" t="s">
        <v>60</v>
      </c>
      <c r="K166" s="143">
        <v>1</v>
      </c>
    </row>
    <row r="167" spans="1:11" ht="13.8" x14ac:dyDescent="0.25">
      <c r="A167" s="141"/>
      <c r="B167" s="155"/>
      <c r="C167" s="149"/>
      <c r="D167" s="69"/>
      <c r="E167" s="69"/>
      <c r="F167" s="69"/>
      <c r="G167" s="69"/>
      <c r="H167" s="154" t="str">
        <f t="shared" si="15"/>
        <v/>
      </c>
      <c r="I167" s="151"/>
      <c r="J167" s="141"/>
      <c r="K167" s="141"/>
    </row>
    <row r="168" spans="1:11" ht="13.8" x14ac:dyDescent="0.25">
      <c r="A168" s="141"/>
      <c r="B168" s="155"/>
      <c r="C168" s="149"/>
      <c r="D168" s="69"/>
      <c r="E168" s="69"/>
      <c r="F168" s="69"/>
      <c r="G168" s="69"/>
      <c r="H168" s="154" t="str">
        <f t="shared" si="15"/>
        <v/>
      </c>
      <c r="I168" s="151"/>
      <c r="J168" s="141"/>
      <c r="K168" s="141"/>
    </row>
    <row r="169" spans="1:11" ht="13.8" x14ac:dyDescent="0.25">
      <c r="A169" s="141"/>
      <c r="B169" s="156"/>
      <c r="C169" s="157"/>
      <c r="D169" s="157"/>
      <c r="E169" s="158"/>
      <c r="F169" s="550" t="s">
        <v>85</v>
      </c>
      <c r="G169" s="478"/>
      <c r="H169" s="159">
        <f>IF(SUM(H163:H168)=0,"",SUM(H163:H168))</f>
        <v>65.846188747731389</v>
      </c>
      <c r="I169" s="160" t="str">
        <f>IF(I162="1%steel","cft",IF(I162="1.5%steel","cft",IF(I162="2%steel","cft",I162)))</f>
        <v>Kg</v>
      </c>
      <c r="J169" s="141"/>
      <c r="K169" s="141"/>
    </row>
    <row r="170" spans="1:11" ht="13.8" x14ac:dyDescent="0.25">
      <c r="A170" s="141"/>
      <c r="B170" s="141"/>
      <c r="C170" s="141"/>
      <c r="D170" s="141"/>
      <c r="E170" s="141"/>
      <c r="F170" s="551" t="s">
        <v>456</v>
      </c>
      <c r="G170" s="476"/>
      <c r="H170" s="161">
        <v>0</v>
      </c>
      <c r="I170" s="162" t="str">
        <f>I169</f>
        <v>Kg</v>
      </c>
      <c r="J170" s="141"/>
      <c r="K170" s="141"/>
    </row>
    <row r="171" spans="1:11" ht="13.8" x14ac:dyDescent="0.25">
      <c r="A171" s="141"/>
      <c r="B171" s="141"/>
      <c r="C171" s="141"/>
      <c r="D171" s="141"/>
      <c r="E171" s="141"/>
      <c r="F171" s="550" t="s">
        <v>87</v>
      </c>
      <c r="G171" s="478"/>
      <c r="H171" s="159">
        <f>(H170+H169)/1000</f>
        <v>6.5846188747731391E-2</v>
      </c>
      <c r="I171" s="160" t="s">
        <v>457</v>
      </c>
      <c r="J171" s="141"/>
      <c r="K171" s="141"/>
    </row>
    <row r="172" spans="1:11" ht="13.8" x14ac:dyDescent="0.25">
      <c r="A172" s="141"/>
      <c r="B172" s="141"/>
      <c r="C172" s="141"/>
      <c r="D172" s="141"/>
      <c r="E172" s="141"/>
      <c r="F172" s="141"/>
      <c r="G172" s="141"/>
      <c r="H172" s="141"/>
      <c r="I172" s="141"/>
      <c r="J172" s="141"/>
      <c r="K172" s="141"/>
    </row>
    <row r="173" spans="1:11" ht="13.8" x14ac:dyDescent="0.25">
      <c r="A173" s="141"/>
      <c r="B173" s="141"/>
      <c r="C173" s="141"/>
      <c r="D173" s="141"/>
      <c r="E173" s="141"/>
      <c r="F173" s="141"/>
      <c r="G173" s="141"/>
      <c r="H173" s="141"/>
      <c r="I173" s="141"/>
      <c r="J173" s="141"/>
      <c r="K173" s="141"/>
    </row>
    <row r="174" spans="1:11" ht="21.75" customHeight="1" x14ac:dyDescent="0.25">
      <c r="A174" s="141"/>
      <c r="B174" s="131" t="s">
        <v>119</v>
      </c>
      <c r="C174" s="13" t="s">
        <v>20</v>
      </c>
      <c r="D174" s="144"/>
      <c r="E174" s="144"/>
      <c r="F174" s="144"/>
      <c r="G174" s="15"/>
      <c r="H174" s="144"/>
      <c r="I174" s="16" t="s">
        <v>90</v>
      </c>
      <c r="J174" s="145" t="s">
        <v>50</v>
      </c>
      <c r="K174" s="143">
        <v>1</v>
      </c>
    </row>
    <row r="175" spans="1:11" ht="42" customHeight="1" x14ac:dyDescent="0.25">
      <c r="A175" s="141"/>
      <c r="B175" s="146">
        <f>B163+1</f>
        <v>10</v>
      </c>
      <c r="C175" s="147" t="str">
        <f>'06-External Development'!D20</f>
        <v>FORMWORK (PLYWOOD FINISH)
Erecting, and removing formwork with plywood sheeting for RCC or PCC in any shape and position, including supports, bracing, alignment, and surface finishing, in any shape - Position / Vertical .</v>
      </c>
      <c r="D175" s="148"/>
      <c r="E175" s="148"/>
      <c r="F175" s="149"/>
      <c r="G175" s="148"/>
      <c r="H175" s="150" t="str">
        <f t="shared" ref="H175:H185" si="16">IF(PRODUCT(D175,E175,F175,G175,I175)=0,"",PRODUCT(D175,E175,F175,G175,I175))</f>
        <v/>
      </c>
      <c r="I175" s="155"/>
      <c r="J175" s="145" t="s">
        <v>54</v>
      </c>
      <c r="K175" s="143">
        <v>1</v>
      </c>
    </row>
    <row r="176" spans="1:11" ht="13.8" x14ac:dyDescent="0.25">
      <c r="A176" s="141"/>
      <c r="B176" s="152"/>
      <c r="C176" s="153"/>
      <c r="D176" s="69"/>
      <c r="E176" s="69"/>
      <c r="F176" s="69"/>
      <c r="G176" s="69"/>
      <c r="H176" s="154" t="str">
        <f t="shared" si="16"/>
        <v/>
      </c>
      <c r="I176" s="151"/>
      <c r="J176" s="145" t="s">
        <v>56</v>
      </c>
      <c r="K176" s="143">
        <v>1</v>
      </c>
    </row>
    <row r="177" spans="1:11" ht="13.8" x14ac:dyDescent="0.25">
      <c r="A177" s="141"/>
      <c r="B177" s="152" t="s">
        <v>62</v>
      </c>
      <c r="C177" s="68" t="s">
        <v>452</v>
      </c>
      <c r="D177" s="69">
        <v>1</v>
      </c>
      <c r="E177" s="69">
        <v>7</v>
      </c>
      <c r="F177" s="69">
        <v>5</v>
      </c>
      <c r="G177" s="69"/>
      <c r="H177" s="154">
        <f t="shared" si="16"/>
        <v>35</v>
      </c>
      <c r="I177" s="151"/>
      <c r="J177" s="145" t="s">
        <v>58</v>
      </c>
      <c r="K177" s="143">
        <v>1</v>
      </c>
    </row>
    <row r="178" spans="1:11" ht="13.8" x14ac:dyDescent="0.25">
      <c r="A178" s="141"/>
      <c r="B178" s="155"/>
      <c r="C178" s="68"/>
      <c r="D178" s="69"/>
      <c r="E178" s="69"/>
      <c r="F178" s="69"/>
      <c r="G178" s="69"/>
      <c r="H178" s="154" t="str">
        <f t="shared" si="16"/>
        <v/>
      </c>
      <c r="I178" s="151"/>
      <c r="J178" s="145" t="s">
        <v>60</v>
      </c>
      <c r="K178" s="143">
        <v>1</v>
      </c>
    </row>
    <row r="179" spans="1:11" ht="13.8" x14ac:dyDescent="0.25">
      <c r="A179" s="141"/>
      <c r="B179" s="155"/>
      <c r="C179" s="68"/>
      <c r="D179" s="69"/>
      <c r="E179" s="69"/>
      <c r="F179" s="69"/>
      <c r="G179" s="69"/>
      <c r="H179" s="154" t="str">
        <f t="shared" si="16"/>
        <v/>
      </c>
      <c r="I179" s="151"/>
      <c r="J179" s="145" t="s">
        <v>32</v>
      </c>
      <c r="K179" s="143">
        <v>1</v>
      </c>
    </row>
    <row r="180" spans="1:11" ht="13.8" x14ac:dyDescent="0.25">
      <c r="A180" s="141"/>
      <c r="B180" s="152" t="s">
        <v>72</v>
      </c>
      <c r="C180" s="68" t="s">
        <v>453</v>
      </c>
      <c r="D180" s="69">
        <v>1</v>
      </c>
      <c r="E180" s="69">
        <v>7</v>
      </c>
      <c r="F180" s="69">
        <v>5</v>
      </c>
      <c r="G180" s="69"/>
      <c r="H180" s="154" t="str">
        <f t="shared" si="16"/>
        <v/>
      </c>
      <c r="I180" s="151">
        <v>0</v>
      </c>
      <c r="J180" s="145" t="s">
        <v>89</v>
      </c>
      <c r="K180" s="143">
        <v>1</v>
      </c>
    </row>
    <row r="181" spans="1:11" ht="13.8" x14ac:dyDescent="0.25">
      <c r="A181" s="141"/>
      <c r="B181" s="155"/>
      <c r="C181" s="163"/>
      <c r="D181" s="69"/>
      <c r="E181" s="69"/>
      <c r="F181" s="69"/>
      <c r="G181" s="69"/>
      <c r="H181" s="154" t="str">
        <f t="shared" si="16"/>
        <v/>
      </c>
      <c r="I181" s="151"/>
      <c r="J181" s="145" t="s">
        <v>95</v>
      </c>
      <c r="K181" s="143">
        <v>1</v>
      </c>
    </row>
    <row r="182" spans="1:11" ht="13.8" x14ac:dyDescent="0.25">
      <c r="A182" s="141"/>
      <c r="B182" s="152" t="s">
        <v>78</v>
      </c>
      <c r="C182" s="68" t="s">
        <v>450</v>
      </c>
      <c r="D182" s="69"/>
      <c r="E182" s="69"/>
      <c r="F182" s="69"/>
      <c r="G182" s="69"/>
      <c r="H182" s="154" t="str">
        <f t="shared" si="16"/>
        <v/>
      </c>
      <c r="I182" s="151"/>
      <c r="J182" s="145" t="s">
        <v>97</v>
      </c>
      <c r="K182" s="143">
        <v>1</v>
      </c>
    </row>
    <row r="183" spans="1:11" ht="13.8" x14ac:dyDescent="0.25">
      <c r="A183" s="141"/>
      <c r="B183" s="155"/>
      <c r="C183" s="68" t="s">
        <v>458</v>
      </c>
      <c r="D183" s="69">
        <v>1</v>
      </c>
      <c r="E183" s="69">
        <v>20</v>
      </c>
      <c r="F183" s="69">
        <v>1.5</v>
      </c>
      <c r="G183" s="69"/>
      <c r="H183" s="154">
        <f t="shared" si="16"/>
        <v>30</v>
      </c>
      <c r="I183" s="151"/>
      <c r="J183" s="145" t="s">
        <v>98</v>
      </c>
      <c r="K183" s="143">
        <v>1</v>
      </c>
    </row>
    <row r="184" spans="1:11" ht="13.8" x14ac:dyDescent="0.25">
      <c r="A184" s="141"/>
      <c r="B184" s="155"/>
      <c r="C184" s="149"/>
      <c r="D184" s="69"/>
      <c r="E184" s="69"/>
      <c r="F184" s="69"/>
      <c r="G184" s="69"/>
      <c r="H184" s="154" t="str">
        <f t="shared" si="16"/>
        <v/>
      </c>
      <c r="I184" s="151"/>
      <c r="J184" s="145" t="s">
        <v>42</v>
      </c>
      <c r="K184" s="143">
        <v>1</v>
      </c>
    </row>
    <row r="185" spans="1:11" ht="13.8" x14ac:dyDescent="0.25">
      <c r="A185" s="141"/>
      <c r="B185" s="155"/>
      <c r="C185" s="149"/>
      <c r="D185" s="69"/>
      <c r="E185" s="69"/>
      <c r="F185" s="69"/>
      <c r="G185" s="69"/>
      <c r="H185" s="154" t="str">
        <f t="shared" si="16"/>
        <v/>
      </c>
      <c r="I185" s="151"/>
      <c r="J185" s="141"/>
      <c r="K185" s="141"/>
    </row>
    <row r="186" spans="1:11" ht="13.8" x14ac:dyDescent="0.25">
      <c r="A186" s="141"/>
      <c r="B186" s="156"/>
      <c r="C186" s="157"/>
      <c r="D186" s="157"/>
      <c r="E186" s="158"/>
      <c r="F186" s="550" t="s">
        <v>85</v>
      </c>
      <c r="G186" s="478"/>
      <c r="H186" s="159">
        <f>IF(SUM(H175:H185)=0,"",SUM(H175:H185))</f>
        <v>65</v>
      </c>
      <c r="I186" s="160" t="str">
        <f>IF(I174="1%steel","cft",IF(I174="1.5%steel","cft",IF(I174="2%steel","cft",I174)))</f>
        <v>sft</v>
      </c>
      <c r="J186" s="141"/>
      <c r="K186" s="141"/>
    </row>
    <row r="187" spans="1:11" ht="13.8" x14ac:dyDescent="0.25">
      <c r="A187" s="141"/>
      <c r="B187" s="141"/>
      <c r="C187" s="141"/>
      <c r="D187" s="141"/>
      <c r="E187" s="141"/>
      <c r="F187" s="551" t="s">
        <v>86</v>
      </c>
      <c r="G187" s="476"/>
      <c r="H187" s="161">
        <v>0</v>
      </c>
      <c r="I187" s="162" t="str">
        <f>I186</f>
        <v>sft</v>
      </c>
      <c r="J187" s="141"/>
      <c r="K187" s="141"/>
    </row>
    <row r="188" spans="1:11" ht="13.8" x14ac:dyDescent="0.25">
      <c r="A188" s="141"/>
      <c r="B188" s="141"/>
      <c r="C188" s="141"/>
      <c r="D188" s="141"/>
      <c r="E188" s="141"/>
      <c r="F188" s="550" t="s">
        <v>87</v>
      </c>
      <c r="G188" s="478"/>
      <c r="H188" s="159">
        <f>H187+H186</f>
        <v>65</v>
      </c>
      <c r="I188" s="160" t="str">
        <f>I186</f>
        <v>sft</v>
      </c>
      <c r="J188" s="141"/>
      <c r="K188" s="141"/>
    </row>
    <row r="189" spans="1:11" ht="13.8" x14ac:dyDescent="0.25">
      <c r="A189" s="141"/>
      <c r="B189" s="141"/>
      <c r="C189" s="141"/>
      <c r="D189" s="141"/>
      <c r="E189" s="141"/>
      <c r="F189" s="141"/>
      <c r="G189" s="141"/>
      <c r="H189" s="141"/>
      <c r="I189" s="141"/>
      <c r="J189" s="141"/>
      <c r="K189" s="141"/>
    </row>
    <row r="190" spans="1:11" ht="13.8" x14ac:dyDescent="0.25">
      <c r="A190" s="141"/>
      <c r="B190" s="141"/>
      <c r="C190" s="141"/>
      <c r="D190" s="141"/>
      <c r="E190" s="141"/>
      <c r="F190" s="141"/>
      <c r="G190" s="141"/>
      <c r="H190" s="141"/>
      <c r="I190" s="141"/>
      <c r="J190" s="141"/>
      <c r="K190" s="141"/>
    </row>
    <row r="191" spans="1:11" ht="21.75" customHeight="1" x14ac:dyDescent="0.25">
      <c r="A191" s="141"/>
      <c r="B191" s="131" t="s">
        <v>166</v>
      </c>
      <c r="C191" s="13" t="s">
        <v>22</v>
      </c>
      <c r="D191" s="144"/>
      <c r="E191" s="144"/>
      <c r="F191" s="144"/>
      <c r="G191" s="15"/>
      <c r="H191" s="144"/>
      <c r="I191" s="16" t="s">
        <v>49</v>
      </c>
      <c r="J191" s="145" t="s">
        <v>50</v>
      </c>
      <c r="K191" s="143">
        <v>1</v>
      </c>
    </row>
    <row r="192" spans="1:11" ht="82.8" x14ac:dyDescent="0.25">
      <c r="A192" s="141"/>
      <c r="B192" s="146">
        <f>B175+1</f>
        <v>11</v>
      </c>
      <c r="C192" s="147" t="str">
        <f>'06-External Development'!D23</f>
        <v>BRICK MASONRY IN FOUNDATION &amp; PLINTH
Laying first-class brick masonry in foundation and plinth in cement sand mortar (One Part of Cement  and Three Part of Sand), including soaking of bricks, proper bonding, alignment, jointing, raking where required, and curing, complete in all respects in accordance with specifications and the Engineer’s instructions.</v>
      </c>
      <c r="D192" s="148"/>
      <c r="E192" s="148"/>
      <c r="F192" s="149"/>
      <c r="G192" s="148"/>
      <c r="H192" s="150" t="str">
        <f t="shared" ref="H192:H203" si="17">IF(PRODUCT(D192,E192,F192,G192,I192)=0,"",PRODUCT(D192,E192,F192,G192,I192))</f>
        <v/>
      </c>
      <c r="I192" s="155"/>
      <c r="J192" s="145" t="s">
        <v>54</v>
      </c>
      <c r="K192" s="143">
        <v>1</v>
      </c>
    </row>
    <row r="193" spans="1:11" ht="13.8" x14ac:dyDescent="0.25">
      <c r="A193" s="141"/>
      <c r="B193" s="152"/>
      <c r="C193" s="153"/>
      <c r="D193" s="69"/>
      <c r="E193" s="69"/>
      <c r="F193" s="69"/>
      <c r="G193" s="69"/>
      <c r="H193" s="154" t="str">
        <f t="shared" si="17"/>
        <v/>
      </c>
      <c r="I193" s="151"/>
      <c r="J193" s="145" t="s">
        <v>56</v>
      </c>
      <c r="K193" s="143">
        <v>1</v>
      </c>
    </row>
    <row r="194" spans="1:11" ht="13.8" x14ac:dyDescent="0.25">
      <c r="A194" s="141"/>
      <c r="B194" s="146" t="s">
        <v>62</v>
      </c>
      <c r="C194" s="168" t="s">
        <v>459</v>
      </c>
      <c r="D194" s="69"/>
      <c r="E194" s="69"/>
      <c r="F194" s="69"/>
      <c r="G194" s="69"/>
      <c r="H194" s="154" t="str">
        <f t="shared" si="17"/>
        <v/>
      </c>
      <c r="I194" s="151"/>
      <c r="J194" s="145" t="s">
        <v>58</v>
      </c>
      <c r="K194" s="143">
        <v>1</v>
      </c>
    </row>
    <row r="195" spans="1:11" ht="27.6" x14ac:dyDescent="0.25">
      <c r="A195" s="141"/>
      <c r="B195" s="146"/>
      <c r="C195" s="147" t="s">
        <v>460</v>
      </c>
      <c r="D195" s="69"/>
      <c r="E195" s="69"/>
      <c r="F195" s="69"/>
      <c r="G195" s="69"/>
      <c r="H195" s="154" t="str">
        <f t="shared" si="17"/>
        <v/>
      </c>
      <c r="I195" s="151"/>
      <c r="J195" s="145" t="s">
        <v>60</v>
      </c>
      <c r="K195" s="143">
        <v>1</v>
      </c>
    </row>
    <row r="196" spans="1:11" ht="13.8" x14ac:dyDescent="0.25">
      <c r="A196" s="141"/>
      <c r="B196" s="155"/>
      <c r="C196" s="68" t="s">
        <v>422</v>
      </c>
      <c r="D196" s="69">
        <v>2</v>
      </c>
      <c r="E196" s="69">
        <f t="shared" ref="E196:E197" si="18">E41</f>
        <v>100</v>
      </c>
      <c r="F196" s="69">
        <v>0.75</v>
      </c>
      <c r="G196" s="69">
        <v>1.5</v>
      </c>
      <c r="H196" s="154" t="str">
        <f t="shared" si="17"/>
        <v/>
      </c>
      <c r="I196" s="151">
        <v>0</v>
      </c>
      <c r="J196" s="145" t="s">
        <v>32</v>
      </c>
      <c r="K196" s="143">
        <v>1</v>
      </c>
    </row>
    <row r="197" spans="1:11" ht="13.8" x14ac:dyDescent="0.25">
      <c r="A197" s="141"/>
      <c r="B197" s="155"/>
      <c r="C197" s="68" t="s">
        <v>423</v>
      </c>
      <c r="D197" s="69">
        <v>2</v>
      </c>
      <c r="E197" s="69">
        <f t="shared" si="18"/>
        <v>50</v>
      </c>
      <c r="F197" s="69">
        <v>0.75</v>
      </c>
      <c r="G197" s="69">
        <v>1.5</v>
      </c>
      <c r="H197" s="154" t="str">
        <f t="shared" si="17"/>
        <v/>
      </c>
      <c r="I197" s="151">
        <v>0</v>
      </c>
      <c r="J197" s="145" t="s">
        <v>89</v>
      </c>
      <c r="K197" s="143">
        <v>1</v>
      </c>
    </row>
    <row r="198" spans="1:11" ht="13.8" x14ac:dyDescent="0.25">
      <c r="A198" s="141"/>
      <c r="B198" s="155"/>
      <c r="C198" s="163"/>
      <c r="D198" s="69"/>
      <c r="E198" s="69"/>
      <c r="F198" s="69"/>
      <c r="G198" s="69"/>
      <c r="H198" s="154" t="str">
        <f t="shared" si="17"/>
        <v/>
      </c>
      <c r="I198" s="151"/>
      <c r="J198" s="145" t="s">
        <v>95</v>
      </c>
      <c r="K198" s="143">
        <v>1</v>
      </c>
    </row>
    <row r="199" spans="1:11" ht="27.6" x14ac:dyDescent="0.25">
      <c r="A199" s="141"/>
      <c r="B199" s="146" t="s">
        <v>72</v>
      </c>
      <c r="C199" s="147" t="s">
        <v>461</v>
      </c>
      <c r="D199" s="69"/>
      <c r="E199" s="69"/>
      <c r="F199" s="69"/>
      <c r="G199" s="69"/>
      <c r="H199" s="154" t="str">
        <f t="shared" si="17"/>
        <v/>
      </c>
      <c r="I199" s="151"/>
      <c r="J199" s="145" t="s">
        <v>97</v>
      </c>
      <c r="K199" s="143">
        <v>1</v>
      </c>
    </row>
    <row r="200" spans="1:11" ht="13.8" x14ac:dyDescent="0.25">
      <c r="A200" s="141"/>
      <c r="B200" s="155"/>
      <c r="C200" s="68" t="s">
        <v>425</v>
      </c>
      <c r="D200" s="69">
        <v>4</v>
      </c>
      <c r="E200" s="69">
        <f>2+2+1+1</f>
        <v>6</v>
      </c>
      <c r="F200" s="69">
        <v>0.75</v>
      </c>
      <c r="G200" s="69">
        <v>1.5</v>
      </c>
      <c r="H200" s="154">
        <f t="shared" si="17"/>
        <v>27</v>
      </c>
      <c r="I200" s="151"/>
      <c r="J200" s="145" t="s">
        <v>98</v>
      </c>
      <c r="K200" s="143">
        <v>1</v>
      </c>
    </row>
    <row r="201" spans="1:11" ht="13.8" x14ac:dyDescent="0.25">
      <c r="A201" s="141"/>
      <c r="B201" s="155"/>
      <c r="C201" s="149"/>
      <c r="D201" s="69"/>
      <c r="E201" s="69"/>
      <c r="F201" s="69"/>
      <c r="G201" s="69"/>
      <c r="H201" s="154" t="str">
        <f t="shared" si="17"/>
        <v/>
      </c>
      <c r="I201" s="151"/>
      <c r="J201" s="145" t="s">
        <v>42</v>
      </c>
      <c r="K201" s="143">
        <v>1</v>
      </c>
    </row>
    <row r="202" spans="1:11" ht="13.8" x14ac:dyDescent="0.25">
      <c r="A202" s="141"/>
      <c r="B202" s="155"/>
      <c r="C202" s="149"/>
      <c r="D202" s="69"/>
      <c r="E202" s="69"/>
      <c r="F202" s="69"/>
      <c r="G202" s="69"/>
      <c r="H202" s="154" t="str">
        <f t="shared" si="17"/>
        <v/>
      </c>
      <c r="I202" s="151"/>
      <c r="J202" s="141"/>
      <c r="K202" s="141"/>
    </row>
    <row r="203" spans="1:11" ht="13.8" x14ac:dyDescent="0.25">
      <c r="A203" s="141"/>
      <c r="B203" s="155"/>
      <c r="C203" s="149"/>
      <c r="D203" s="69"/>
      <c r="E203" s="69"/>
      <c r="F203" s="69"/>
      <c r="G203" s="69"/>
      <c r="H203" s="154" t="str">
        <f t="shared" si="17"/>
        <v/>
      </c>
      <c r="I203" s="151"/>
      <c r="J203" s="141"/>
      <c r="K203" s="141"/>
    </row>
    <row r="204" spans="1:11" ht="13.8" x14ac:dyDescent="0.25">
      <c r="A204" s="141"/>
      <c r="B204" s="156"/>
      <c r="C204" s="157"/>
      <c r="D204" s="157"/>
      <c r="E204" s="158"/>
      <c r="F204" s="550" t="s">
        <v>85</v>
      </c>
      <c r="G204" s="478"/>
      <c r="H204" s="159">
        <f>IF(SUM(H192:H203)=0,"",SUM(H192:H203))</f>
        <v>27</v>
      </c>
      <c r="I204" s="160" t="str">
        <f>IF(I191="1%steel","cft",IF(I191="1.5%steel","cft",IF(I191="2%steel","cft",I191)))</f>
        <v>cft</v>
      </c>
      <c r="J204" s="141"/>
      <c r="K204" s="141"/>
    </row>
    <row r="205" spans="1:11" ht="13.8" x14ac:dyDescent="0.25">
      <c r="A205" s="141"/>
      <c r="B205" s="141"/>
      <c r="C205" s="141"/>
      <c r="D205" s="141"/>
      <c r="E205" s="141"/>
      <c r="F205" s="551" t="s">
        <v>86</v>
      </c>
      <c r="G205" s="476"/>
      <c r="H205" s="161">
        <v>0</v>
      </c>
      <c r="I205" s="162" t="str">
        <f>I204</f>
        <v>cft</v>
      </c>
      <c r="J205" s="141"/>
      <c r="K205" s="141"/>
    </row>
    <row r="206" spans="1:11" ht="13.8" x14ac:dyDescent="0.25">
      <c r="A206" s="141"/>
      <c r="B206" s="141"/>
      <c r="C206" s="141"/>
      <c r="D206" s="141"/>
      <c r="E206" s="141"/>
      <c r="F206" s="550" t="s">
        <v>87</v>
      </c>
      <c r="G206" s="478"/>
      <c r="H206" s="159">
        <f>H205+H204</f>
        <v>27</v>
      </c>
      <c r="I206" s="160" t="str">
        <f>I204</f>
        <v>cft</v>
      </c>
      <c r="J206" s="141"/>
      <c r="K206" s="141"/>
    </row>
    <row r="207" spans="1:11" ht="13.8" x14ac:dyDescent="0.25">
      <c r="A207" s="141"/>
      <c r="B207" s="141"/>
      <c r="C207" s="141"/>
      <c r="D207" s="141"/>
      <c r="E207" s="141"/>
      <c r="F207" s="141"/>
      <c r="G207" s="141"/>
      <c r="H207" s="141"/>
      <c r="I207" s="141"/>
      <c r="J207" s="141"/>
      <c r="K207" s="141"/>
    </row>
    <row r="208" spans="1:11" ht="13.8" x14ac:dyDescent="0.25">
      <c r="A208" s="141"/>
      <c r="B208" s="141"/>
      <c r="C208" s="141"/>
      <c r="D208" s="141"/>
      <c r="E208" s="141"/>
      <c r="F208" s="141"/>
      <c r="G208" s="141"/>
      <c r="H208" s="141"/>
      <c r="I208" s="141"/>
      <c r="J208" s="141"/>
      <c r="K208" s="141"/>
    </row>
    <row r="209" spans="1:11" ht="21.75" customHeight="1" x14ac:dyDescent="0.25">
      <c r="A209" s="141"/>
      <c r="B209" s="131" t="s">
        <v>166</v>
      </c>
      <c r="C209" s="13" t="s">
        <v>22</v>
      </c>
      <c r="D209" s="144"/>
      <c r="E209" s="144"/>
      <c r="F209" s="144"/>
      <c r="G209" s="15"/>
      <c r="H209" s="144"/>
      <c r="I209" s="16" t="s">
        <v>49</v>
      </c>
      <c r="J209" s="145" t="s">
        <v>50</v>
      </c>
      <c r="K209" s="143">
        <v>1</v>
      </c>
    </row>
    <row r="210" spans="1:11" ht="69" x14ac:dyDescent="0.25">
      <c r="A210" s="141"/>
      <c r="B210" s="146">
        <f>B192+1</f>
        <v>12</v>
      </c>
      <c r="C210" s="147" t="str">
        <f>'06-External Development'!D24</f>
        <v>BRICK MASONRY IN SUPERSTRUCTURE (GROUND FLOOR)
Laying first-class brick masonry in superstructure at ground floor level in cement sand mortar (One Part of Cement  and Three Parts of Sand), including proper bonding, alignment, scaffolding, joint finishing, and curing, complete in all respects.</v>
      </c>
      <c r="D210" s="148"/>
      <c r="E210" s="148"/>
      <c r="F210" s="149"/>
      <c r="G210" s="148"/>
      <c r="H210" s="150" t="str">
        <f t="shared" ref="H210:H219" si="19">IF(PRODUCT(D210,E210,F210,G210,I210)=0,"",PRODUCT(D210,E210,F210,G210,I210))</f>
        <v/>
      </c>
      <c r="I210" s="155"/>
      <c r="J210" s="145" t="s">
        <v>54</v>
      </c>
      <c r="K210" s="143">
        <v>1</v>
      </c>
    </row>
    <row r="211" spans="1:11" ht="13.8" x14ac:dyDescent="0.25">
      <c r="A211" s="141"/>
      <c r="B211" s="152"/>
      <c r="C211" s="153"/>
      <c r="D211" s="69"/>
      <c r="E211" s="69"/>
      <c r="F211" s="69"/>
      <c r="G211" s="69"/>
      <c r="H211" s="154" t="str">
        <f t="shared" si="19"/>
        <v/>
      </c>
      <c r="I211" s="151"/>
      <c r="J211" s="145" t="s">
        <v>56</v>
      </c>
      <c r="K211" s="143">
        <v>1</v>
      </c>
    </row>
    <row r="212" spans="1:11" ht="13.8" x14ac:dyDescent="0.25">
      <c r="A212" s="141"/>
      <c r="B212" s="146" t="s">
        <v>78</v>
      </c>
      <c r="C212" s="168" t="s">
        <v>417</v>
      </c>
      <c r="D212" s="69"/>
      <c r="E212" s="69"/>
      <c r="F212" s="69"/>
      <c r="G212" s="69"/>
      <c r="H212" s="154" t="str">
        <f t="shared" si="19"/>
        <v/>
      </c>
      <c r="I212" s="151"/>
      <c r="J212" s="145" t="s">
        <v>58</v>
      </c>
      <c r="K212" s="143">
        <v>1</v>
      </c>
    </row>
    <row r="213" spans="1:11" ht="27.6" x14ac:dyDescent="0.25">
      <c r="A213" s="141"/>
      <c r="B213" s="146"/>
      <c r="C213" s="147" t="s">
        <v>462</v>
      </c>
      <c r="D213" s="69"/>
      <c r="E213" s="69"/>
      <c r="F213" s="69"/>
      <c r="G213" s="69"/>
      <c r="H213" s="154" t="str">
        <f t="shared" si="19"/>
        <v/>
      </c>
      <c r="I213" s="151"/>
      <c r="J213" s="145" t="s">
        <v>60</v>
      </c>
      <c r="K213" s="143">
        <v>1</v>
      </c>
    </row>
    <row r="214" spans="1:11" ht="13.8" x14ac:dyDescent="0.25">
      <c r="A214" s="141"/>
      <c r="B214" s="155"/>
      <c r="C214" s="68" t="s">
        <v>463</v>
      </c>
      <c r="D214" s="69">
        <v>1</v>
      </c>
      <c r="E214" s="69">
        <v>50</v>
      </c>
      <c r="F214" s="69">
        <v>0.75</v>
      </c>
      <c r="G214" s="69">
        <v>6</v>
      </c>
      <c r="H214" s="154">
        <f t="shared" si="19"/>
        <v>225</v>
      </c>
      <c r="I214" s="151"/>
      <c r="J214" s="145" t="s">
        <v>32</v>
      </c>
      <c r="K214" s="143">
        <v>1</v>
      </c>
    </row>
    <row r="215" spans="1:11" ht="13.8" x14ac:dyDescent="0.25">
      <c r="A215" s="141"/>
      <c r="B215" s="155"/>
      <c r="C215" s="68"/>
      <c r="D215" s="69"/>
      <c r="E215" s="69"/>
      <c r="F215" s="69"/>
      <c r="G215" s="69"/>
      <c r="H215" s="154" t="str">
        <f t="shared" si="19"/>
        <v/>
      </c>
      <c r="I215" s="151"/>
      <c r="J215" s="145" t="s">
        <v>89</v>
      </c>
      <c r="K215" s="143">
        <v>1</v>
      </c>
    </row>
    <row r="216" spans="1:11" ht="13.8" x14ac:dyDescent="0.25">
      <c r="A216" s="141"/>
      <c r="B216" s="155"/>
      <c r="C216" s="163"/>
      <c r="D216" s="69"/>
      <c r="E216" s="69"/>
      <c r="F216" s="69"/>
      <c r="G216" s="69"/>
      <c r="H216" s="154" t="str">
        <f t="shared" si="19"/>
        <v/>
      </c>
      <c r="I216" s="151"/>
      <c r="J216" s="141"/>
      <c r="K216" s="141"/>
    </row>
    <row r="217" spans="1:11" ht="13.8" x14ac:dyDescent="0.25">
      <c r="A217" s="141"/>
      <c r="B217" s="155"/>
      <c r="C217" s="163"/>
      <c r="D217" s="69"/>
      <c r="E217" s="69"/>
      <c r="F217" s="69"/>
      <c r="G217" s="69"/>
      <c r="H217" s="154" t="str">
        <f t="shared" si="19"/>
        <v/>
      </c>
      <c r="I217" s="151"/>
      <c r="J217" s="141"/>
      <c r="K217" s="141"/>
    </row>
    <row r="218" spans="1:11" ht="13.8" x14ac:dyDescent="0.25">
      <c r="A218" s="141"/>
      <c r="B218" s="155"/>
      <c r="C218" s="149"/>
      <c r="D218" s="69"/>
      <c r="E218" s="69"/>
      <c r="F218" s="69"/>
      <c r="G218" s="69"/>
      <c r="H218" s="154" t="str">
        <f t="shared" si="19"/>
        <v/>
      </c>
      <c r="I218" s="151"/>
      <c r="J218" s="141"/>
      <c r="K218" s="141"/>
    </row>
    <row r="219" spans="1:11" ht="13.8" x14ac:dyDescent="0.25">
      <c r="A219" s="141"/>
      <c r="B219" s="155"/>
      <c r="C219" s="149"/>
      <c r="D219" s="69"/>
      <c r="E219" s="69"/>
      <c r="F219" s="69"/>
      <c r="G219" s="69"/>
      <c r="H219" s="154" t="str">
        <f t="shared" si="19"/>
        <v/>
      </c>
      <c r="I219" s="151"/>
      <c r="J219" s="141"/>
      <c r="K219" s="141"/>
    </row>
    <row r="220" spans="1:11" ht="13.8" x14ac:dyDescent="0.25">
      <c r="A220" s="141"/>
      <c r="B220" s="156"/>
      <c r="C220" s="157"/>
      <c r="D220" s="157"/>
      <c r="E220" s="158"/>
      <c r="F220" s="550" t="s">
        <v>85</v>
      </c>
      <c r="G220" s="478"/>
      <c r="H220" s="159">
        <f>IF(SUM(H210:H219)=0,"",SUM(H210:H219))</f>
        <v>225</v>
      </c>
      <c r="I220" s="160" t="str">
        <f>IF(I209="1%steel","cft",IF(I209="1.5%steel","cft",IF(I209="2%steel","cft",I209)))</f>
        <v>cft</v>
      </c>
      <c r="J220" s="141"/>
      <c r="K220" s="141"/>
    </row>
    <row r="221" spans="1:11" ht="13.8" x14ac:dyDescent="0.25">
      <c r="A221" s="141"/>
      <c r="B221" s="141"/>
      <c r="C221" s="141"/>
      <c r="D221" s="141"/>
      <c r="E221" s="141"/>
      <c r="F221" s="551" t="s">
        <v>86</v>
      </c>
      <c r="G221" s="476"/>
      <c r="H221" s="161">
        <v>0</v>
      </c>
      <c r="I221" s="162" t="str">
        <f>I220</f>
        <v>cft</v>
      </c>
      <c r="J221" s="141"/>
      <c r="K221" s="141"/>
    </row>
    <row r="222" spans="1:11" ht="13.8" x14ac:dyDescent="0.25">
      <c r="A222" s="141"/>
      <c r="B222" s="141"/>
      <c r="C222" s="141"/>
      <c r="D222" s="141"/>
      <c r="E222" s="141"/>
      <c r="F222" s="550" t="s">
        <v>87</v>
      </c>
      <c r="G222" s="478"/>
      <c r="H222" s="159">
        <f>H221+H220</f>
        <v>225</v>
      </c>
      <c r="I222" s="160" t="str">
        <f>I220</f>
        <v>cft</v>
      </c>
      <c r="J222" s="141"/>
      <c r="K222" s="141"/>
    </row>
    <row r="223" spans="1:11" ht="13.8" x14ac:dyDescent="0.25">
      <c r="A223" s="141"/>
      <c r="B223" s="141"/>
      <c r="C223" s="141"/>
      <c r="D223" s="141"/>
      <c r="E223" s="141"/>
      <c r="F223" s="141"/>
      <c r="G223" s="141"/>
      <c r="H223" s="141"/>
      <c r="I223" s="141"/>
      <c r="J223" s="141"/>
      <c r="K223" s="141"/>
    </row>
    <row r="224" spans="1:11" ht="13.8" x14ac:dyDescent="0.25">
      <c r="A224" s="141"/>
      <c r="B224" s="141"/>
      <c r="C224" s="141"/>
      <c r="D224" s="141"/>
      <c r="E224" s="141"/>
      <c r="F224" s="141"/>
      <c r="G224" s="141"/>
      <c r="H224" s="141"/>
      <c r="I224" s="141"/>
      <c r="J224" s="141"/>
      <c r="K224" s="141"/>
    </row>
    <row r="225" spans="1:11" ht="21.75" customHeight="1" x14ac:dyDescent="0.25">
      <c r="A225" s="141"/>
      <c r="B225" s="131" t="s">
        <v>173</v>
      </c>
      <c r="C225" s="13" t="s">
        <v>395</v>
      </c>
      <c r="D225" s="144"/>
      <c r="E225" s="144"/>
      <c r="F225" s="144"/>
      <c r="G225" s="15"/>
      <c r="H225" s="144"/>
      <c r="I225" s="16" t="s">
        <v>90</v>
      </c>
      <c r="J225" s="145" t="s">
        <v>50</v>
      </c>
      <c r="K225" s="143">
        <v>1</v>
      </c>
    </row>
    <row r="226" spans="1:11" ht="41.4" x14ac:dyDescent="0.25">
      <c r="A226" s="141"/>
      <c r="B226" s="146">
        <f>B210+1</f>
        <v>13</v>
      </c>
      <c r="C226" s="147" t="str">
        <f>'06-External Development'!D27</f>
        <v>FLOATING COAT BEFORE PLASTER
Applying a floating coat of neat cement slurry (1/32" thick) over prepared surfaces prior to plastering to enhance bond, complete in all respects.</v>
      </c>
      <c r="D226" s="148"/>
      <c r="E226" s="148"/>
      <c r="F226" s="149"/>
      <c r="G226" s="148"/>
      <c r="H226" s="150" t="str">
        <f t="shared" ref="H226:H240" si="20">IF(PRODUCT(D226,E226,F226,G226,I226)=0,"",PRODUCT(D226,E226,F226,G226,I226))</f>
        <v/>
      </c>
      <c r="I226" s="155"/>
      <c r="J226" s="145" t="s">
        <v>54</v>
      </c>
      <c r="K226" s="143">
        <v>1</v>
      </c>
    </row>
    <row r="227" spans="1:11" ht="13.8" x14ac:dyDescent="0.25">
      <c r="A227" s="141"/>
      <c r="B227" s="152"/>
      <c r="C227" s="153"/>
      <c r="D227" s="69"/>
      <c r="E227" s="69"/>
      <c r="F227" s="69"/>
      <c r="G227" s="69"/>
      <c r="H227" s="154" t="str">
        <f t="shared" si="20"/>
        <v/>
      </c>
      <c r="I227" s="151"/>
      <c r="J227" s="145" t="s">
        <v>56</v>
      </c>
      <c r="K227" s="143">
        <v>1</v>
      </c>
    </row>
    <row r="228" spans="1:11" ht="13.8" x14ac:dyDescent="0.25">
      <c r="A228" s="141"/>
      <c r="B228" s="146" t="s">
        <v>62</v>
      </c>
      <c r="C228" s="168" t="s">
        <v>464</v>
      </c>
      <c r="D228" s="69">
        <v>1</v>
      </c>
      <c r="E228" s="69">
        <f>H264</f>
        <v>36</v>
      </c>
      <c r="F228" s="69"/>
      <c r="G228" s="69"/>
      <c r="H228" s="154">
        <f t="shared" si="20"/>
        <v>36</v>
      </c>
      <c r="I228" s="151"/>
      <c r="J228" s="145" t="s">
        <v>58</v>
      </c>
      <c r="K228" s="143">
        <v>1</v>
      </c>
    </row>
    <row r="229" spans="1:11" ht="13.8" x14ac:dyDescent="0.25">
      <c r="A229" s="141"/>
      <c r="B229" s="146"/>
      <c r="C229" s="147"/>
      <c r="D229" s="69"/>
      <c r="E229" s="69"/>
      <c r="F229" s="69"/>
      <c r="G229" s="69"/>
      <c r="H229" s="154" t="str">
        <f t="shared" si="20"/>
        <v/>
      </c>
      <c r="I229" s="151"/>
      <c r="J229" s="145" t="s">
        <v>60</v>
      </c>
      <c r="K229" s="143">
        <v>1</v>
      </c>
    </row>
    <row r="230" spans="1:11" ht="13.8" x14ac:dyDescent="0.25">
      <c r="A230" s="141"/>
      <c r="B230" s="155"/>
      <c r="C230" s="68"/>
      <c r="D230" s="69"/>
      <c r="E230" s="69"/>
      <c r="F230" s="69"/>
      <c r="G230" s="69"/>
      <c r="H230" s="154" t="str">
        <f t="shared" si="20"/>
        <v/>
      </c>
      <c r="I230" s="151"/>
      <c r="J230" s="145" t="s">
        <v>32</v>
      </c>
      <c r="K230" s="143">
        <v>1</v>
      </c>
    </row>
    <row r="231" spans="1:11" ht="13.8" x14ac:dyDescent="0.25">
      <c r="A231" s="141"/>
      <c r="B231" s="155"/>
      <c r="C231" s="68"/>
      <c r="D231" s="69"/>
      <c r="E231" s="69"/>
      <c r="F231" s="69"/>
      <c r="G231" s="69"/>
      <c r="H231" s="154" t="str">
        <f t="shared" si="20"/>
        <v/>
      </c>
      <c r="I231" s="151"/>
      <c r="J231" s="145" t="s">
        <v>89</v>
      </c>
      <c r="K231" s="143">
        <v>1</v>
      </c>
    </row>
    <row r="232" spans="1:11" ht="13.8" x14ac:dyDescent="0.25">
      <c r="A232" s="141"/>
      <c r="B232" s="155"/>
      <c r="C232" s="163"/>
      <c r="D232" s="69"/>
      <c r="E232" s="69"/>
      <c r="F232" s="69"/>
      <c r="G232" s="69"/>
      <c r="H232" s="154" t="str">
        <f t="shared" si="20"/>
        <v/>
      </c>
      <c r="I232" s="151"/>
      <c r="J232" s="145" t="s">
        <v>95</v>
      </c>
      <c r="K232" s="143">
        <v>1</v>
      </c>
    </row>
    <row r="233" spans="1:11" ht="13.8" x14ac:dyDescent="0.25">
      <c r="A233" s="141"/>
      <c r="B233" s="146"/>
      <c r="C233" s="147"/>
      <c r="D233" s="69"/>
      <c r="E233" s="69"/>
      <c r="F233" s="69"/>
      <c r="G233" s="69"/>
      <c r="H233" s="154" t="str">
        <f t="shared" si="20"/>
        <v/>
      </c>
      <c r="I233" s="151"/>
      <c r="J233" s="145" t="s">
        <v>97</v>
      </c>
      <c r="K233" s="143">
        <v>1</v>
      </c>
    </row>
    <row r="234" spans="1:11" ht="13.8" x14ac:dyDescent="0.25">
      <c r="A234" s="141"/>
      <c r="B234" s="155"/>
      <c r="C234" s="68"/>
      <c r="D234" s="69"/>
      <c r="E234" s="69"/>
      <c r="F234" s="69"/>
      <c r="G234" s="69"/>
      <c r="H234" s="154" t="str">
        <f t="shared" si="20"/>
        <v/>
      </c>
      <c r="I234" s="151"/>
      <c r="J234" s="145" t="s">
        <v>98</v>
      </c>
      <c r="K234" s="143">
        <v>1</v>
      </c>
    </row>
    <row r="235" spans="1:11" ht="13.8" x14ac:dyDescent="0.25">
      <c r="A235" s="141"/>
      <c r="B235" s="155"/>
      <c r="C235" s="149"/>
      <c r="D235" s="69"/>
      <c r="E235" s="69"/>
      <c r="F235" s="69"/>
      <c r="G235" s="69"/>
      <c r="H235" s="154" t="str">
        <f t="shared" si="20"/>
        <v/>
      </c>
      <c r="I235" s="151">
        <v>0</v>
      </c>
      <c r="J235" s="145" t="s">
        <v>42</v>
      </c>
      <c r="K235" s="143">
        <v>1</v>
      </c>
    </row>
    <row r="236" spans="1:11" ht="13.8" x14ac:dyDescent="0.25">
      <c r="A236" s="141"/>
      <c r="B236" s="146"/>
      <c r="C236" s="168"/>
      <c r="D236" s="69"/>
      <c r="E236" s="69"/>
      <c r="F236" s="69"/>
      <c r="G236" s="69"/>
      <c r="H236" s="154" t="str">
        <f t="shared" si="20"/>
        <v/>
      </c>
      <c r="I236" s="151">
        <v>0</v>
      </c>
      <c r="J236" s="166" t="s">
        <v>104</v>
      </c>
      <c r="K236" s="167">
        <v>9.2903043596611279E-2</v>
      </c>
    </row>
    <row r="237" spans="1:11" ht="13.8" x14ac:dyDescent="0.25">
      <c r="A237" s="141"/>
      <c r="B237" s="146"/>
      <c r="C237" s="147"/>
      <c r="D237" s="69"/>
      <c r="E237" s="69"/>
      <c r="F237" s="69"/>
      <c r="G237" s="69"/>
      <c r="H237" s="154" t="str">
        <f t="shared" si="20"/>
        <v/>
      </c>
      <c r="I237" s="151">
        <v>0</v>
      </c>
      <c r="J237" s="141"/>
      <c r="K237" s="141"/>
    </row>
    <row r="238" spans="1:11" ht="13.8" x14ac:dyDescent="0.25">
      <c r="A238" s="141"/>
      <c r="B238" s="155"/>
      <c r="C238" s="68"/>
      <c r="D238" s="69"/>
      <c r="E238" s="69"/>
      <c r="F238" s="69"/>
      <c r="G238" s="69"/>
      <c r="H238" s="154" t="str">
        <f t="shared" si="20"/>
        <v/>
      </c>
      <c r="I238" s="151">
        <v>0</v>
      </c>
      <c r="J238" s="169"/>
      <c r="K238" s="141"/>
    </row>
    <row r="239" spans="1:11" ht="13.8" x14ac:dyDescent="0.25">
      <c r="A239" s="141"/>
      <c r="B239" s="155"/>
      <c r="C239" s="68"/>
      <c r="D239" s="69"/>
      <c r="E239" s="69"/>
      <c r="F239" s="69"/>
      <c r="G239" s="69"/>
      <c r="H239" s="154" t="str">
        <f t="shared" si="20"/>
        <v/>
      </c>
      <c r="I239" s="151">
        <v>0</v>
      </c>
      <c r="J239" s="141"/>
      <c r="K239" s="170"/>
    </row>
    <row r="240" spans="1:11" ht="13.8" x14ac:dyDescent="0.25">
      <c r="A240" s="141"/>
      <c r="B240" s="155"/>
      <c r="C240" s="149"/>
      <c r="D240" s="69"/>
      <c r="E240" s="69"/>
      <c r="F240" s="69"/>
      <c r="G240" s="69"/>
      <c r="H240" s="154" t="str">
        <f t="shared" si="20"/>
        <v/>
      </c>
      <c r="I240" s="151"/>
      <c r="J240" s="141"/>
      <c r="K240" s="141"/>
    </row>
    <row r="241" spans="1:11" ht="13.8" x14ac:dyDescent="0.25">
      <c r="A241" s="141"/>
      <c r="B241" s="156"/>
      <c r="C241" s="157"/>
      <c r="D241" s="157"/>
      <c r="E241" s="158"/>
      <c r="F241" s="550" t="s">
        <v>85</v>
      </c>
      <c r="G241" s="478"/>
      <c r="H241" s="159">
        <f>IF(SUM(H226:H240)=0,"",SUM(H226:H240))</f>
        <v>36</v>
      </c>
      <c r="I241" s="160" t="str">
        <f>IF(I225="1%steel","cft",IF(I225="1.5%steel","cft",IF(I225="2%steel","cft",I225)))</f>
        <v>sft</v>
      </c>
      <c r="J241" s="141"/>
      <c r="K241" s="141"/>
    </row>
    <row r="242" spans="1:11" ht="13.8" x14ac:dyDescent="0.25">
      <c r="A242" s="141"/>
      <c r="B242" s="141"/>
      <c r="C242" s="141"/>
      <c r="D242" s="141"/>
      <c r="E242" s="141"/>
      <c r="F242" s="551" t="s">
        <v>86</v>
      </c>
      <c r="G242" s="476"/>
      <c r="H242" s="161">
        <v>0</v>
      </c>
      <c r="I242" s="162" t="str">
        <f>I241</f>
        <v>sft</v>
      </c>
      <c r="J242" s="141"/>
      <c r="K242" s="141"/>
    </row>
    <row r="243" spans="1:11" ht="13.8" x14ac:dyDescent="0.25">
      <c r="A243" s="141"/>
      <c r="B243" s="141"/>
      <c r="C243" s="141"/>
      <c r="D243" s="141"/>
      <c r="E243" s="141"/>
      <c r="F243" s="550" t="s">
        <v>87</v>
      </c>
      <c r="G243" s="478"/>
      <c r="H243" s="159">
        <f>H242+H241</f>
        <v>36</v>
      </c>
      <c r="I243" s="160" t="str">
        <f>I241</f>
        <v>sft</v>
      </c>
      <c r="J243" s="141"/>
      <c r="K243" s="141"/>
    </row>
    <row r="244" spans="1:11" ht="13.8" x14ac:dyDescent="0.25">
      <c r="A244" s="141"/>
      <c r="B244" s="141"/>
      <c r="C244" s="141"/>
      <c r="D244" s="141"/>
      <c r="E244" s="141"/>
      <c r="F244" s="141"/>
      <c r="G244" s="141"/>
      <c r="H244" s="141"/>
      <c r="I244" s="141"/>
      <c r="J244" s="141"/>
      <c r="K244" s="141"/>
    </row>
    <row r="245" spans="1:11" ht="13.8" x14ac:dyDescent="0.25">
      <c r="A245" s="141"/>
      <c r="B245" s="141"/>
      <c r="C245" s="141"/>
      <c r="D245" s="141"/>
      <c r="E245" s="141"/>
      <c r="F245" s="141"/>
      <c r="G245" s="141"/>
      <c r="H245" s="141"/>
      <c r="I245" s="141"/>
      <c r="J245" s="141"/>
      <c r="K245" s="141"/>
    </row>
    <row r="246" spans="1:11" ht="21.75" customHeight="1" x14ac:dyDescent="0.25">
      <c r="A246" s="141"/>
      <c r="B246" s="131" t="s">
        <v>173</v>
      </c>
      <c r="C246" s="13" t="s">
        <v>395</v>
      </c>
      <c r="D246" s="144"/>
      <c r="E246" s="144"/>
      <c r="F246" s="144"/>
      <c r="G246" s="15"/>
      <c r="H246" s="144"/>
      <c r="I246" s="16" t="s">
        <v>90</v>
      </c>
      <c r="J246" s="145" t="s">
        <v>50</v>
      </c>
      <c r="K246" s="143">
        <v>1</v>
      </c>
    </row>
    <row r="247" spans="1:11" ht="138" x14ac:dyDescent="0.25">
      <c r="A247" s="141"/>
      <c r="B247" s="146">
        <f>B226+1</f>
        <v>14</v>
      </c>
      <c r="C247" s="147" t="str">
        <f>'06-External Development'!D28</f>
        <v>CEMENT PLASTER (1:3, 20MM THICK)
Providing and applying cement plaster in a ratio of (One Part of Cement and Three Part of Sand) 20 mm (¾") thick, on new surfaces up to a height of 20 ft, including proper surface preparation. The substrate shall be thoroughly cleaned and pre-wetted to achieve a saturated surface dry (SSD) condition prior to application. A neat cement slurry (cement and water) shall be applied as a bonding coat immediately before placing the plaster. The plaster shall be applied using well-mixed cement-sand mortar on a suitably roughened (chipped) surface, finished true to line, level, and plumb. Curing shall be carried out for a minimum period of three (3) days after application.</v>
      </c>
      <c r="D247" s="148"/>
      <c r="E247" s="148"/>
      <c r="F247" s="149"/>
      <c r="G247" s="148"/>
      <c r="H247" s="150" t="str">
        <f t="shared" ref="H247:H261" si="21">IF(PRODUCT(D247,E247,F247,G247,I247)=0,"",PRODUCT(D247,E247,F247,G247,I247))</f>
        <v/>
      </c>
      <c r="I247" s="155"/>
      <c r="J247" s="145" t="s">
        <v>54</v>
      </c>
      <c r="K247" s="143">
        <v>1</v>
      </c>
    </row>
    <row r="248" spans="1:11" ht="13.8" x14ac:dyDescent="0.25">
      <c r="A248" s="141"/>
      <c r="B248" s="152"/>
      <c r="C248" s="153"/>
      <c r="D248" s="69"/>
      <c r="E248" s="69"/>
      <c r="F248" s="69"/>
      <c r="G248" s="69"/>
      <c r="H248" s="150" t="str">
        <f t="shared" si="21"/>
        <v/>
      </c>
      <c r="I248" s="151"/>
      <c r="J248" s="145" t="s">
        <v>56</v>
      </c>
      <c r="K248" s="143">
        <v>1</v>
      </c>
    </row>
    <row r="249" spans="1:11" ht="13.8" x14ac:dyDescent="0.25">
      <c r="A249" s="141"/>
      <c r="B249" s="146" t="s">
        <v>62</v>
      </c>
      <c r="C249" s="168" t="s">
        <v>464</v>
      </c>
      <c r="D249" s="69"/>
      <c r="E249" s="69"/>
      <c r="F249" s="69"/>
      <c r="G249" s="69"/>
      <c r="H249" s="150" t="str">
        <f t="shared" si="21"/>
        <v/>
      </c>
      <c r="I249" s="151"/>
      <c r="J249" s="145" t="s">
        <v>58</v>
      </c>
      <c r="K249" s="143">
        <v>1</v>
      </c>
    </row>
    <row r="250" spans="1:11" ht="41.4" x14ac:dyDescent="0.25">
      <c r="A250" s="141"/>
      <c r="B250" s="146"/>
      <c r="C250" s="147" t="s">
        <v>465</v>
      </c>
      <c r="D250" s="69"/>
      <c r="E250" s="69"/>
      <c r="F250" s="69"/>
      <c r="G250" s="69"/>
      <c r="H250" s="154" t="str">
        <f t="shared" si="21"/>
        <v/>
      </c>
      <c r="I250" s="151"/>
      <c r="J250" s="145" t="s">
        <v>60</v>
      </c>
      <c r="K250" s="143">
        <v>1</v>
      </c>
    </row>
    <row r="251" spans="1:11" ht="13.8" x14ac:dyDescent="0.25">
      <c r="A251" s="141"/>
      <c r="B251" s="155"/>
      <c r="C251" s="68" t="s">
        <v>422</v>
      </c>
      <c r="D251" s="69">
        <v>2</v>
      </c>
      <c r="E251" s="69">
        <f t="shared" ref="E251:E252" si="22">E196</f>
        <v>100</v>
      </c>
      <c r="F251" s="69"/>
      <c r="G251" s="69">
        <v>1.5</v>
      </c>
      <c r="H251" s="154" t="str">
        <f t="shared" si="21"/>
        <v/>
      </c>
      <c r="I251" s="151">
        <v>0</v>
      </c>
      <c r="J251" s="145" t="s">
        <v>32</v>
      </c>
      <c r="K251" s="143">
        <v>1</v>
      </c>
    </row>
    <row r="252" spans="1:11" ht="13.8" x14ac:dyDescent="0.25">
      <c r="A252" s="141"/>
      <c r="B252" s="155"/>
      <c r="C252" s="68" t="s">
        <v>423</v>
      </c>
      <c r="D252" s="69">
        <v>2</v>
      </c>
      <c r="E252" s="69">
        <f t="shared" si="22"/>
        <v>50</v>
      </c>
      <c r="F252" s="69"/>
      <c r="G252" s="69">
        <v>1.5</v>
      </c>
      <c r="H252" s="154" t="str">
        <f t="shared" si="21"/>
        <v/>
      </c>
      <c r="I252" s="151">
        <v>0</v>
      </c>
      <c r="J252" s="145" t="s">
        <v>89</v>
      </c>
      <c r="K252" s="143">
        <v>1</v>
      </c>
    </row>
    <row r="253" spans="1:11" ht="13.8" x14ac:dyDescent="0.25">
      <c r="A253" s="141"/>
      <c r="B253" s="155"/>
      <c r="C253" s="163"/>
      <c r="D253" s="69"/>
      <c r="E253" s="69"/>
      <c r="F253" s="69"/>
      <c r="G253" s="69"/>
      <c r="H253" s="154" t="str">
        <f t="shared" si="21"/>
        <v/>
      </c>
      <c r="I253" s="151"/>
      <c r="J253" s="145" t="s">
        <v>95</v>
      </c>
      <c r="K253" s="143">
        <v>1</v>
      </c>
    </row>
    <row r="254" spans="1:11" ht="27.6" x14ac:dyDescent="0.25">
      <c r="A254" s="141"/>
      <c r="B254" s="146" t="s">
        <v>72</v>
      </c>
      <c r="C254" s="147" t="s">
        <v>466</v>
      </c>
      <c r="D254" s="69"/>
      <c r="E254" s="69"/>
      <c r="F254" s="69"/>
      <c r="G254" s="69"/>
      <c r="H254" s="154" t="str">
        <f t="shared" si="21"/>
        <v/>
      </c>
      <c r="I254" s="151"/>
      <c r="J254" s="145" t="s">
        <v>97</v>
      </c>
      <c r="K254" s="143">
        <v>1</v>
      </c>
    </row>
    <row r="255" spans="1:11" ht="13.8" x14ac:dyDescent="0.25">
      <c r="A255" s="141"/>
      <c r="B255" s="155"/>
      <c r="C255" s="68" t="s">
        <v>425</v>
      </c>
      <c r="D255" s="69">
        <v>4</v>
      </c>
      <c r="E255" s="69">
        <f>2+2+1+1</f>
        <v>6</v>
      </c>
      <c r="F255" s="69"/>
      <c r="G255" s="69">
        <v>1.5</v>
      </c>
      <c r="H255" s="154">
        <f t="shared" si="21"/>
        <v>36</v>
      </c>
      <c r="I255" s="151"/>
      <c r="J255" s="145" t="s">
        <v>98</v>
      </c>
      <c r="K255" s="143">
        <v>1</v>
      </c>
    </row>
    <row r="256" spans="1:11" ht="13.8" x14ac:dyDescent="0.25">
      <c r="A256" s="141"/>
      <c r="B256" s="155"/>
      <c r="C256" s="149"/>
      <c r="D256" s="69"/>
      <c r="E256" s="69"/>
      <c r="F256" s="69"/>
      <c r="G256" s="69"/>
      <c r="H256" s="154" t="str">
        <f t="shared" si="21"/>
        <v/>
      </c>
      <c r="I256" s="151"/>
      <c r="J256" s="145" t="s">
        <v>42</v>
      </c>
      <c r="K256" s="143">
        <v>1</v>
      </c>
    </row>
    <row r="257" spans="1:11" ht="13.8" x14ac:dyDescent="0.25">
      <c r="A257" s="141"/>
      <c r="B257" s="146" t="s">
        <v>78</v>
      </c>
      <c r="C257" s="168" t="s">
        <v>467</v>
      </c>
      <c r="D257" s="69"/>
      <c r="E257" s="69"/>
      <c r="F257" s="69"/>
      <c r="G257" s="69"/>
      <c r="H257" s="154" t="str">
        <f t="shared" si="21"/>
        <v/>
      </c>
      <c r="I257" s="151"/>
      <c r="J257" s="166" t="s">
        <v>104</v>
      </c>
      <c r="K257" s="167">
        <v>9.2903043596611279E-2</v>
      </c>
    </row>
    <row r="258" spans="1:11" ht="27.6" x14ac:dyDescent="0.25">
      <c r="A258" s="141"/>
      <c r="B258" s="146"/>
      <c r="C258" s="147" t="s">
        <v>468</v>
      </c>
      <c r="D258" s="69"/>
      <c r="E258" s="69"/>
      <c r="F258" s="69"/>
      <c r="G258" s="69"/>
      <c r="H258" s="171" t="str">
        <f t="shared" si="21"/>
        <v/>
      </c>
      <c r="I258" s="151"/>
      <c r="J258" s="141"/>
      <c r="K258" s="141"/>
    </row>
    <row r="259" spans="1:11" ht="13.8" x14ac:dyDescent="0.25">
      <c r="A259" s="141"/>
      <c r="B259" s="155"/>
      <c r="C259" s="68" t="s">
        <v>463</v>
      </c>
      <c r="D259" s="69">
        <v>1</v>
      </c>
      <c r="E259" s="69">
        <v>50</v>
      </c>
      <c r="F259" s="69"/>
      <c r="G259" s="69">
        <v>8</v>
      </c>
      <c r="H259" s="171" t="str">
        <f t="shared" si="21"/>
        <v/>
      </c>
      <c r="I259" s="151">
        <v>0</v>
      </c>
      <c r="J259" s="169"/>
      <c r="K259" s="141"/>
    </row>
    <row r="260" spans="1:11" ht="13.8" x14ac:dyDescent="0.25">
      <c r="A260" s="141"/>
      <c r="B260" s="155"/>
      <c r="C260" s="68"/>
      <c r="D260" s="69"/>
      <c r="E260" s="69"/>
      <c r="F260" s="69"/>
      <c r="G260" s="69"/>
      <c r="H260" s="171" t="str">
        <f t="shared" si="21"/>
        <v/>
      </c>
      <c r="I260" s="151"/>
      <c r="J260" s="141"/>
      <c r="K260" s="170"/>
    </row>
    <row r="261" spans="1:11" ht="13.8" x14ac:dyDescent="0.25">
      <c r="A261" s="141"/>
      <c r="B261" s="155"/>
      <c r="C261" s="149"/>
      <c r="D261" s="69"/>
      <c r="E261" s="69"/>
      <c r="F261" s="69"/>
      <c r="G261" s="69"/>
      <c r="H261" s="154" t="str">
        <f t="shared" si="21"/>
        <v/>
      </c>
      <c r="I261" s="151"/>
      <c r="J261" s="141"/>
      <c r="K261" s="141"/>
    </row>
    <row r="262" spans="1:11" ht="13.8" x14ac:dyDescent="0.25">
      <c r="A262" s="141"/>
      <c r="B262" s="156"/>
      <c r="C262" s="157"/>
      <c r="D262" s="157"/>
      <c r="E262" s="158"/>
      <c r="F262" s="550" t="s">
        <v>85</v>
      </c>
      <c r="G262" s="478"/>
      <c r="H262" s="159">
        <f>IF(SUM(H247:H261)=0,"",SUM(H247:H261))</f>
        <v>36</v>
      </c>
      <c r="I262" s="160" t="str">
        <f>IF(I246="1%steel","cft",IF(I246="1.5%steel","cft",IF(I246="2%steel","cft",I246)))</f>
        <v>sft</v>
      </c>
      <c r="J262" s="141"/>
      <c r="K262" s="141"/>
    </row>
    <row r="263" spans="1:11" ht="13.8" x14ac:dyDescent="0.25">
      <c r="A263" s="141"/>
      <c r="B263" s="141"/>
      <c r="C263" s="141"/>
      <c r="D263" s="141"/>
      <c r="E263" s="141"/>
      <c r="F263" s="551" t="s">
        <v>86</v>
      </c>
      <c r="G263" s="476"/>
      <c r="H263" s="161">
        <v>0</v>
      </c>
      <c r="I263" s="162" t="str">
        <f>I262</f>
        <v>sft</v>
      </c>
      <c r="J263" s="141"/>
      <c r="K263" s="141"/>
    </row>
    <row r="264" spans="1:11" ht="13.8" x14ac:dyDescent="0.25">
      <c r="A264" s="141"/>
      <c r="B264" s="141"/>
      <c r="C264" s="141"/>
      <c r="D264" s="141"/>
      <c r="E264" s="141"/>
      <c r="F264" s="550" t="s">
        <v>87</v>
      </c>
      <c r="G264" s="478"/>
      <c r="H264" s="159">
        <f>H263+H262</f>
        <v>36</v>
      </c>
      <c r="I264" s="160" t="str">
        <f>I262</f>
        <v>sft</v>
      </c>
      <c r="J264" s="141"/>
      <c r="K264" s="141"/>
    </row>
    <row r="265" spans="1:11" ht="13.8" x14ac:dyDescent="0.25">
      <c r="A265" s="141"/>
      <c r="B265" s="141"/>
      <c r="C265" s="141"/>
      <c r="D265" s="141"/>
      <c r="E265" s="141"/>
      <c r="F265" s="141"/>
      <c r="G265" s="141"/>
      <c r="H265" s="141"/>
      <c r="I265" s="141"/>
      <c r="J265" s="141"/>
      <c r="K265" s="141"/>
    </row>
    <row r="266" spans="1:11" ht="13.8" x14ac:dyDescent="0.25">
      <c r="A266" s="141"/>
      <c r="B266" s="141"/>
      <c r="C266" s="141"/>
      <c r="D266" s="141"/>
      <c r="E266" s="141"/>
      <c r="F266" s="141"/>
      <c r="G266" s="141"/>
      <c r="H266" s="141"/>
      <c r="I266" s="141"/>
      <c r="J266" s="141"/>
      <c r="K266" s="141"/>
    </row>
    <row r="267" spans="1:11" ht="21.75" customHeight="1" x14ac:dyDescent="0.25">
      <c r="A267" s="141"/>
      <c r="B267" s="131" t="s">
        <v>182</v>
      </c>
      <c r="C267" s="13" t="s">
        <v>396</v>
      </c>
      <c r="D267" s="144"/>
      <c r="E267" s="144"/>
      <c r="F267" s="144"/>
      <c r="G267" s="15"/>
      <c r="H267" s="144"/>
      <c r="I267" s="16" t="s">
        <v>90</v>
      </c>
      <c r="J267" s="145" t="s">
        <v>50</v>
      </c>
      <c r="K267" s="143">
        <v>1</v>
      </c>
    </row>
    <row r="268" spans="1:11" ht="41.4" x14ac:dyDescent="0.25">
      <c r="A268" s="141"/>
      <c r="B268" s="146">
        <f>B247+1</f>
        <v>15</v>
      </c>
      <c r="C268" s="147" t="str">
        <f>'06-External Development'!D30</f>
        <v>PRIMER COAT ON MAIN DOOR/ SAFTY GRILLS/RAILING ETC
Preparing new surfaces of doors and windows and applying priming coat, including cleaning, smoothing, and surface preparation, complete in all respects.</v>
      </c>
      <c r="D268" s="148"/>
      <c r="E268" s="148"/>
      <c r="F268" s="149"/>
      <c r="G268" s="148"/>
      <c r="H268" s="150" t="str">
        <f t="shared" ref="H268:H275" si="23">IF(PRODUCT(D268,E268,F268,G268,I268)=0,"",PRODUCT(D268,E268,F268,G268,I268))</f>
        <v/>
      </c>
      <c r="I268" s="155"/>
      <c r="J268" s="145" t="s">
        <v>54</v>
      </c>
      <c r="K268" s="143">
        <v>1</v>
      </c>
    </row>
    <row r="269" spans="1:11" ht="13.8" x14ac:dyDescent="0.25">
      <c r="A269" s="141"/>
      <c r="B269" s="152"/>
      <c r="C269" s="153"/>
      <c r="D269" s="69"/>
      <c r="E269" s="69"/>
      <c r="F269" s="69"/>
      <c r="G269" s="69"/>
      <c r="H269" s="154" t="str">
        <f t="shared" si="23"/>
        <v/>
      </c>
      <c r="I269" s="151"/>
      <c r="J269" s="145" t="s">
        <v>56</v>
      </c>
      <c r="K269" s="143">
        <v>1</v>
      </c>
    </row>
    <row r="270" spans="1:11" ht="13.8" x14ac:dyDescent="0.25">
      <c r="A270" s="141"/>
      <c r="B270" s="152" t="s">
        <v>62</v>
      </c>
      <c r="C270" s="68" t="s">
        <v>469</v>
      </c>
      <c r="D270" s="69"/>
      <c r="E270" s="69"/>
      <c r="F270" s="69"/>
      <c r="G270" s="69"/>
      <c r="H270" s="154" t="str">
        <f t="shared" si="23"/>
        <v/>
      </c>
      <c r="I270" s="151"/>
      <c r="J270" s="145" t="s">
        <v>58</v>
      </c>
      <c r="K270" s="143">
        <v>1</v>
      </c>
    </row>
    <row r="271" spans="1:11" ht="13.8" x14ac:dyDescent="0.25">
      <c r="A271" s="141"/>
      <c r="B271" s="155"/>
      <c r="C271" s="68"/>
      <c r="D271" s="69">
        <v>2</v>
      </c>
      <c r="E271" s="69">
        <v>8</v>
      </c>
      <c r="F271" s="69"/>
      <c r="G271" s="69">
        <v>8</v>
      </c>
      <c r="H271" s="154">
        <f t="shared" si="23"/>
        <v>128</v>
      </c>
      <c r="I271" s="151"/>
      <c r="J271" s="145" t="s">
        <v>60</v>
      </c>
      <c r="K271" s="143">
        <v>1</v>
      </c>
    </row>
    <row r="272" spans="1:11" ht="13.8" x14ac:dyDescent="0.25">
      <c r="A272" s="141"/>
      <c r="B272" s="152" t="s">
        <v>72</v>
      </c>
      <c r="C272" s="68" t="s">
        <v>470</v>
      </c>
      <c r="D272" s="69"/>
      <c r="E272" s="69"/>
      <c r="F272" s="69"/>
      <c r="G272" s="69"/>
      <c r="H272" s="154" t="str">
        <f t="shared" si="23"/>
        <v/>
      </c>
      <c r="I272" s="151">
        <v>0</v>
      </c>
      <c r="J272" s="145" t="s">
        <v>32</v>
      </c>
      <c r="K272" s="143">
        <v>1</v>
      </c>
    </row>
    <row r="273" spans="1:11" ht="13.8" x14ac:dyDescent="0.25">
      <c r="A273" s="141"/>
      <c r="B273" s="155"/>
      <c r="C273" s="163" t="s">
        <v>471</v>
      </c>
      <c r="D273" s="69">
        <v>6</v>
      </c>
      <c r="E273" s="69">
        <v>2.5</v>
      </c>
      <c r="F273" s="69"/>
      <c r="G273" s="69">
        <v>7</v>
      </c>
      <c r="H273" s="154" t="str">
        <f t="shared" si="23"/>
        <v/>
      </c>
      <c r="I273" s="151">
        <v>0</v>
      </c>
      <c r="J273" s="145" t="s">
        <v>89</v>
      </c>
      <c r="K273" s="143">
        <v>1</v>
      </c>
    </row>
    <row r="274" spans="1:11" ht="13.8" x14ac:dyDescent="0.25">
      <c r="A274" s="141"/>
      <c r="B274" s="155"/>
      <c r="C274" s="163"/>
      <c r="D274" s="69"/>
      <c r="E274" s="69"/>
      <c r="F274" s="69"/>
      <c r="G274" s="69"/>
      <c r="H274" s="154" t="str">
        <f t="shared" si="23"/>
        <v/>
      </c>
      <c r="I274" s="151">
        <v>0</v>
      </c>
      <c r="J274" s="145" t="s">
        <v>95</v>
      </c>
      <c r="K274" s="143">
        <v>1</v>
      </c>
    </row>
    <row r="275" spans="1:11" ht="13.8" x14ac:dyDescent="0.25">
      <c r="A275" s="141"/>
      <c r="B275" s="155"/>
      <c r="C275" s="149"/>
      <c r="D275" s="69"/>
      <c r="E275" s="69"/>
      <c r="F275" s="69"/>
      <c r="G275" s="69"/>
      <c r="H275" s="154" t="str">
        <f t="shared" si="23"/>
        <v/>
      </c>
      <c r="I275" s="151"/>
      <c r="J275" s="141"/>
      <c r="K275" s="141"/>
    </row>
    <row r="276" spans="1:11" ht="13.8" x14ac:dyDescent="0.25">
      <c r="A276" s="141"/>
      <c r="B276" s="156"/>
      <c r="C276" s="157"/>
      <c r="D276" s="157"/>
      <c r="E276" s="158"/>
      <c r="F276" s="550" t="s">
        <v>85</v>
      </c>
      <c r="G276" s="478"/>
      <c r="H276" s="159">
        <f>IF(SUM(H268:H275)=0,"",SUM(H268:H275))</f>
        <v>128</v>
      </c>
      <c r="I276" s="160" t="str">
        <f>IF(I267="1%steel","cft",IF(I267="1.5%steel","cft",IF(I267="2%steel","cft",I267)))</f>
        <v>sft</v>
      </c>
      <c r="J276" s="141"/>
      <c r="K276" s="141"/>
    </row>
    <row r="277" spans="1:11" ht="13.8" x14ac:dyDescent="0.25">
      <c r="A277" s="141"/>
      <c r="B277" s="141"/>
      <c r="C277" s="141"/>
      <c r="D277" s="141"/>
      <c r="E277" s="141"/>
      <c r="F277" s="551" t="s">
        <v>86</v>
      </c>
      <c r="G277" s="476"/>
      <c r="H277" s="161">
        <v>0</v>
      </c>
      <c r="I277" s="162" t="str">
        <f>I276</f>
        <v>sft</v>
      </c>
      <c r="J277" s="141"/>
      <c r="K277" s="141"/>
    </row>
    <row r="278" spans="1:11" ht="13.8" x14ac:dyDescent="0.25">
      <c r="A278" s="141"/>
      <c r="B278" s="141"/>
      <c r="C278" s="141"/>
      <c r="D278" s="141"/>
      <c r="E278" s="141"/>
      <c r="F278" s="550" t="s">
        <v>87</v>
      </c>
      <c r="G278" s="478"/>
      <c r="H278" s="159">
        <f>H277+H276</f>
        <v>128</v>
      </c>
      <c r="I278" s="160" t="str">
        <f>I276</f>
        <v>sft</v>
      </c>
      <c r="J278" s="141"/>
      <c r="K278" s="141"/>
    </row>
    <row r="279" spans="1:11" ht="13.8" x14ac:dyDescent="0.25">
      <c r="A279" s="141"/>
      <c r="B279" s="141"/>
      <c r="C279" s="141"/>
      <c r="D279" s="141"/>
      <c r="E279" s="141"/>
      <c r="F279" s="141"/>
      <c r="G279" s="141"/>
      <c r="H279" s="141"/>
      <c r="I279" s="141"/>
      <c r="J279" s="141"/>
      <c r="K279" s="141"/>
    </row>
    <row r="280" spans="1:11" ht="13.8" x14ac:dyDescent="0.25">
      <c r="A280" s="141"/>
      <c r="B280" s="141"/>
      <c r="C280" s="141"/>
      <c r="D280" s="141"/>
      <c r="E280" s="141"/>
      <c r="F280" s="141"/>
      <c r="G280" s="141"/>
      <c r="H280" s="141"/>
      <c r="I280" s="141"/>
      <c r="J280" s="141"/>
      <c r="K280" s="141"/>
    </row>
    <row r="281" spans="1:11" ht="21.75" customHeight="1" x14ac:dyDescent="0.25">
      <c r="A281" s="141"/>
      <c r="B281" s="131" t="s">
        <v>182</v>
      </c>
      <c r="C281" s="13" t="s">
        <v>396</v>
      </c>
      <c r="D281" s="144"/>
      <c r="E281" s="144"/>
      <c r="F281" s="144"/>
      <c r="G281" s="15"/>
      <c r="H281" s="144"/>
      <c r="I281" s="16" t="s">
        <v>90</v>
      </c>
      <c r="J281" s="145" t="s">
        <v>50</v>
      </c>
      <c r="K281" s="143">
        <v>1</v>
      </c>
    </row>
    <row r="282" spans="1:11" ht="41.4" x14ac:dyDescent="0.25">
      <c r="A282" s="141"/>
      <c r="B282" s="146">
        <f>B268+1</f>
        <v>16</v>
      </c>
      <c r="C282" s="147" t="str">
        <f>'06-External Development'!D31</f>
        <v>SUBSEQUENT PAINT COATS ON MAIN DOOR/ SAFTY GRILLS/RAILING ETC
Applying each subsequent coat of paint on doors and windows over prepared surfaces to achieve a uniform finish and full coverage, complete in all respects.</v>
      </c>
      <c r="D282" s="148"/>
      <c r="E282" s="148"/>
      <c r="F282" s="149"/>
      <c r="G282" s="148"/>
      <c r="H282" s="150" t="str">
        <f t="shared" ref="H282:H291" si="24">IF(PRODUCT(D282,E282,F282,G282,I282)=0,"",PRODUCT(D282,E282,F282,G282,I282))</f>
        <v/>
      </c>
      <c r="I282" s="155"/>
      <c r="J282" s="145" t="s">
        <v>54</v>
      </c>
      <c r="K282" s="143">
        <v>1</v>
      </c>
    </row>
    <row r="283" spans="1:11" ht="13.8" x14ac:dyDescent="0.25">
      <c r="A283" s="141"/>
      <c r="B283" s="152"/>
      <c r="C283" s="153"/>
      <c r="D283" s="69"/>
      <c r="E283" s="69"/>
      <c r="F283" s="69"/>
      <c r="G283" s="69"/>
      <c r="H283" s="154" t="str">
        <f t="shared" si="24"/>
        <v/>
      </c>
      <c r="I283" s="151"/>
      <c r="J283" s="145" t="s">
        <v>56</v>
      </c>
      <c r="K283" s="143">
        <v>1</v>
      </c>
    </row>
    <row r="284" spans="1:11" ht="13.8" x14ac:dyDescent="0.25">
      <c r="A284" s="141"/>
      <c r="B284" s="152" t="s">
        <v>62</v>
      </c>
      <c r="C284" s="68" t="s">
        <v>469</v>
      </c>
      <c r="D284" s="69"/>
      <c r="E284" s="69"/>
      <c r="F284" s="69"/>
      <c r="G284" s="69"/>
      <c r="H284" s="154" t="str">
        <f t="shared" si="24"/>
        <v/>
      </c>
      <c r="I284" s="151"/>
      <c r="J284" s="145" t="s">
        <v>58</v>
      </c>
      <c r="K284" s="143">
        <v>1</v>
      </c>
    </row>
    <row r="285" spans="1:11" ht="13.8" x14ac:dyDescent="0.25">
      <c r="A285" s="141"/>
      <c r="B285" s="155"/>
      <c r="C285" s="68"/>
      <c r="D285" s="69">
        <v>2</v>
      </c>
      <c r="E285" s="69">
        <v>8</v>
      </c>
      <c r="F285" s="69"/>
      <c r="G285" s="69">
        <v>8</v>
      </c>
      <c r="H285" s="154">
        <f t="shared" si="24"/>
        <v>128</v>
      </c>
      <c r="I285" s="151"/>
      <c r="J285" s="145" t="s">
        <v>60</v>
      </c>
      <c r="K285" s="143">
        <v>1</v>
      </c>
    </row>
    <row r="286" spans="1:11" ht="13.8" x14ac:dyDescent="0.25">
      <c r="A286" s="141"/>
      <c r="B286" s="152" t="s">
        <v>72</v>
      </c>
      <c r="C286" s="68" t="s">
        <v>470</v>
      </c>
      <c r="D286" s="69"/>
      <c r="E286" s="69"/>
      <c r="F286" s="69"/>
      <c r="G286" s="69"/>
      <c r="H286" s="154" t="str">
        <f t="shared" si="24"/>
        <v/>
      </c>
      <c r="I286" s="151"/>
      <c r="J286" s="145" t="s">
        <v>32</v>
      </c>
      <c r="K286" s="143">
        <v>1</v>
      </c>
    </row>
    <row r="287" spans="1:11" ht="13.8" x14ac:dyDescent="0.25">
      <c r="A287" s="141"/>
      <c r="B287" s="155"/>
      <c r="C287" s="163" t="s">
        <v>471</v>
      </c>
      <c r="D287" s="69">
        <v>4</v>
      </c>
      <c r="E287" s="69">
        <v>2.5</v>
      </c>
      <c r="F287" s="69"/>
      <c r="G287" s="69">
        <v>7</v>
      </c>
      <c r="H287" s="154" t="str">
        <f t="shared" si="24"/>
        <v/>
      </c>
      <c r="I287" s="151">
        <v>0</v>
      </c>
      <c r="J287" s="145" t="s">
        <v>89</v>
      </c>
      <c r="K287" s="143">
        <v>1</v>
      </c>
    </row>
    <row r="288" spans="1:11" ht="13.8" x14ac:dyDescent="0.25">
      <c r="A288" s="141"/>
      <c r="B288" s="155"/>
      <c r="C288" s="163"/>
      <c r="D288" s="69"/>
      <c r="E288" s="69"/>
      <c r="F288" s="69"/>
      <c r="G288" s="69"/>
      <c r="H288" s="154" t="str">
        <f t="shared" si="24"/>
        <v/>
      </c>
      <c r="I288" s="151"/>
      <c r="J288" s="145" t="s">
        <v>95</v>
      </c>
      <c r="K288" s="143">
        <v>1</v>
      </c>
    </row>
    <row r="289" spans="1:11" ht="13.8" x14ac:dyDescent="0.25">
      <c r="A289" s="141"/>
      <c r="B289" s="152" t="s">
        <v>78</v>
      </c>
      <c r="C289" s="68" t="s">
        <v>472</v>
      </c>
      <c r="D289" s="69">
        <v>0.5</v>
      </c>
      <c r="E289" s="69">
        <f>H346</f>
        <v>40</v>
      </c>
      <c r="F289" s="69"/>
      <c r="G289" s="69">
        <v>3</v>
      </c>
      <c r="H289" s="154">
        <f t="shared" si="24"/>
        <v>60</v>
      </c>
      <c r="I289" s="151"/>
      <c r="J289" s="145" t="s">
        <v>97</v>
      </c>
      <c r="K289" s="143">
        <v>1</v>
      </c>
    </row>
    <row r="290" spans="1:11" ht="13.8" x14ac:dyDescent="0.25">
      <c r="A290" s="141"/>
      <c r="B290" s="155"/>
      <c r="C290" s="163"/>
      <c r="D290" s="69"/>
      <c r="E290" s="69"/>
      <c r="F290" s="69"/>
      <c r="G290" s="69"/>
      <c r="H290" s="154" t="str">
        <f t="shared" si="24"/>
        <v/>
      </c>
      <c r="I290" s="151"/>
      <c r="J290" s="145" t="s">
        <v>98</v>
      </c>
      <c r="K290" s="143">
        <v>1</v>
      </c>
    </row>
    <row r="291" spans="1:11" ht="13.8" x14ac:dyDescent="0.25">
      <c r="A291" s="141"/>
      <c r="B291" s="155"/>
      <c r="C291" s="149"/>
      <c r="D291" s="69"/>
      <c r="E291" s="69"/>
      <c r="F291" s="69"/>
      <c r="G291" s="69"/>
      <c r="H291" s="154" t="str">
        <f t="shared" si="24"/>
        <v/>
      </c>
      <c r="I291" s="151"/>
      <c r="J291" s="141"/>
      <c r="K291" s="141"/>
    </row>
    <row r="292" spans="1:11" ht="13.8" x14ac:dyDescent="0.25">
      <c r="A292" s="141"/>
      <c r="B292" s="156"/>
      <c r="C292" s="157"/>
      <c r="D292" s="157"/>
      <c r="E292" s="158"/>
      <c r="F292" s="550" t="s">
        <v>85</v>
      </c>
      <c r="G292" s="478"/>
      <c r="H292" s="159">
        <f>IF(SUM(H282:H291)=0,"",SUM(H282:H291))</f>
        <v>188</v>
      </c>
      <c r="I292" s="160" t="str">
        <f>IF(I281="1%steel","cft",IF(I281="1.5%steel","cft",IF(I281="2%steel","cft",I281)))</f>
        <v>sft</v>
      </c>
      <c r="J292" s="141"/>
      <c r="K292" s="141"/>
    </row>
    <row r="293" spans="1:11" ht="13.8" x14ac:dyDescent="0.25">
      <c r="A293" s="141"/>
      <c r="B293" s="141"/>
      <c r="C293" s="141"/>
      <c r="D293" s="141"/>
      <c r="E293" s="141"/>
      <c r="F293" s="551" t="s">
        <v>86</v>
      </c>
      <c r="G293" s="476"/>
      <c r="H293" s="161">
        <v>0</v>
      </c>
      <c r="I293" s="162" t="str">
        <f>I292</f>
        <v>sft</v>
      </c>
      <c r="J293" s="141"/>
      <c r="K293" s="141"/>
    </row>
    <row r="294" spans="1:11" ht="13.8" x14ac:dyDescent="0.25">
      <c r="A294" s="141"/>
      <c r="B294" s="141"/>
      <c r="C294" s="141"/>
      <c r="D294" s="141"/>
      <c r="E294" s="141"/>
      <c r="F294" s="550" t="s">
        <v>87</v>
      </c>
      <c r="G294" s="478"/>
      <c r="H294" s="159">
        <f>H293+H292</f>
        <v>188</v>
      </c>
      <c r="I294" s="160" t="str">
        <f>I292</f>
        <v>sft</v>
      </c>
      <c r="J294" s="141"/>
      <c r="K294" s="141"/>
    </row>
    <row r="295" spans="1:11" ht="13.8" x14ac:dyDescent="0.25">
      <c r="A295" s="141"/>
      <c r="B295" s="141"/>
      <c r="C295" s="141"/>
      <c r="D295" s="141"/>
      <c r="E295" s="141"/>
      <c r="F295" s="141"/>
      <c r="G295" s="141"/>
      <c r="H295" s="141"/>
      <c r="I295" s="141"/>
      <c r="J295" s="141"/>
      <c r="K295" s="141"/>
    </row>
    <row r="296" spans="1:11" ht="13.8" x14ac:dyDescent="0.25">
      <c r="A296" s="141"/>
      <c r="B296" s="141"/>
      <c r="C296" s="141"/>
      <c r="D296" s="141"/>
      <c r="E296" s="141"/>
      <c r="F296" s="141"/>
      <c r="G296" s="141"/>
      <c r="H296" s="141"/>
      <c r="I296" s="141"/>
      <c r="J296" s="141"/>
      <c r="K296" s="141"/>
    </row>
    <row r="297" spans="1:11" ht="21.75" customHeight="1" x14ac:dyDescent="0.25">
      <c r="A297" s="141"/>
      <c r="B297" s="131" t="s">
        <v>182</v>
      </c>
      <c r="C297" s="13" t="s">
        <v>396</v>
      </c>
      <c r="D297" s="144"/>
      <c r="E297" s="144"/>
      <c r="F297" s="144"/>
      <c r="G297" s="15"/>
      <c r="H297" s="144"/>
      <c r="I297" s="16" t="s">
        <v>90</v>
      </c>
      <c r="J297" s="145" t="s">
        <v>50</v>
      </c>
      <c r="K297" s="143">
        <v>1</v>
      </c>
    </row>
    <row r="298" spans="1:11" ht="55.2" x14ac:dyDescent="0.25">
      <c r="A298" s="141"/>
      <c r="B298" s="146">
        <f>B282+1</f>
        <v>17</v>
      </c>
      <c r="C298" s="147" t="str">
        <f>'06-External Development'!D32</f>
        <v>SNOWCEM / WEATHER SHIELD BOUNDARY WALLS ETC– FIRST COAT
Preparing external surfaces and applying the first coat of Snowcem/Weather Shield paint, including cleaning and surface preparation, complete in all respects.</v>
      </c>
      <c r="D298" s="148"/>
      <c r="E298" s="148"/>
      <c r="F298" s="149"/>
      <c r="G298" s="148"/>
      <c r="H298" s="150" t="str">
        <f t="shared" ref="H298:H309" si="25">IF(PRODUCT(D298,E298,F298,G298,I298)=0,"",PRODUCT(D298,E298,F298,G298,I298))</f>
        <v/>
      </c>
      <c r="I298" s="155"/>
      <c r="J298" s="145" t="s">
        <v>54</v>
      </c>
      <c r="K298" s="143">
        <v>1</v>
      </c>
    </row>
    <row r="299" spans="1:11" ht="13.8" x14ac:dyDescent="0.25">
      <c r="A299" s="141"/>
      <c r="B299" s="152"/>
      <c r="C299" s="153"/>
      <c r="D299" s="69"/>
      <c r="E299" s="69"/>
      <c r="F299" s="69"/>
      <c r="G299" s="69"/>
      <c r="H299" s="154" t="str">
        <f t="shared" si="25"/>
        <v/>
      </c>
      <c r="I299" s="151"/>
      <c r="J299" s="145" t="s">
        <v>56</v>
      </c>
      <c r="K299" s="143">
        <v>1</v>
      </c>
    </row>
    <row r="300" spans="1:11" ht="13.8" x14ac:dyDescent="0.25">
      <c r="A300" s="141"/>
      <c r="B300" s="146" t="s">
        <v>62</v>
      </c>
      <c r="C300" s="168" t="s">
        <v>417</v>
      </c>
      <c r="D300" s="69"/>
      <c r="E300" s="69"/>
      <c r="F300" s="69"/>
      <c r="G300" s="69"/>
      <c r="H300" s="154" t="str">
        <f t="shared" si="25"/>
        <v/>
      </c>
      <c r="I300" s="151"/>
      <c r="J300" s="145" t="s">
        <v>58</v>
      </c>
      <c r="K300" s="143">
        <v>1</v>
      </c>
    </row>
    <row r="301" spans="1:11" ht="27.6" x14ac:dyDescent="0.25">
      <c r="A301" s="141"/>
      <c r="B301" s="146"/>
      <c r="C301" s="147" t="s">
        <v>473</v>
      </c>
      <c r="D301" s="69"/>
      <c r="E301" s="69"/>
      <c r="F301" s="69"/>
      <c r="G301" s="69"/>
      <c r="H301" s="154" t="str">
        <f t="shared" si="25"/>
        <v/>
      </c>
      <c r="I301" s="151"/>
      <c r="J301" s="145" t="s">
        <v>60</v>
      </c>
      <c r="K301" s="143">
        <v>1</v>
      </c>
    </row>
    <row r="302" spans="1:11" ht="13.8" x14ac:dyDescent="0.25">
      <c r="A302" s="141"/>
      <c r="B302" s="155"/>
      <c r="C302" s="68" t="s">
        <v>474</v>
      </c>
      <c r="D302" s="69">
        <v>1</v>
      </c>
      <c r="E302" s="69">
        <f>33+140+140+39</f>
        <v>352</v>
      </c>
      <c r="F302" s="69"/>
      <c r="G302" s="69">
        <v>5</v>
      </c>
      <c r="H302" s="154">
        <f t="shared" si="25"/>
        <v>1760</v>
      </c>
      <c r="I302" s="151"/>
      <c r="J302" s="145" t="s">
        <v>32</v>
      </c>
      <c r="K302" s="143">
        <v>1</v>
      </c>
    </row>
    <row r="303" spans="1:11" ht="13.8" x14ac:dyDescent="0.25">
      <c r="A303" s="141"/>
      <c r="B303" s="155"/>
      <c r="C303" s="68" t="s">
        <v>475</v>
      </c>
      <c r="D303" s="69">
        <v>1</v>
      </c>
      <c r="E303" s="69">
        <v>33</v>
      </c>
      <c r="F303" s="69"/>
      <c r="G303" s="69">
        <v>5</v>
      </c>
      <c r="H303" s="154">
        <f t="shared" si="25"/>
        <v>165</v>
      </c>
      <c r="I303" s="151"/>
      <c r="J303" s="145" t="s">
        <v>89</v>
      </c>
      <c r="K303" s="143">
        <v>1</v>
      </c>
    </row>
    <row r="304" spans="1:11" ht="13.8" x14ac:dyDescent="0.25">
      <c r="A304" s="141"/>
      <c r="B304" s="155"/>
      <c r="C304" s="163"/>
      <c r="D304" s="69"/>
      <c r="E304" s="69"/>
      <c r="F304" s="69"/>
      <c r="G304" s="69"/>
      <c r="H304" s="154" t="str">
        <f t="shared" si="25"/>
        <v/>
      </c>
      <c r="I304" s="151"/>
      <c r="J304" s="145" t="s">
        <v>95</v>
      </c>
      <c r="K304" s="143">
        <v>1</v>
      </c>
    </row>
    <row r="305" spans="1:11" ht="13.8" x14ac:dyDescent="0.25">
      <c r="A305" s="141"/>
      <c r="B305" s="146" t="s">
        <v>72</v>
      </c>
      <c r="C305" s="168" t="s">
        <v>99</v>
      </c>
      <c r="D305" s="69"/>
      <c r="E305" s="69"/>
      <c r="F305" s="69"/>
      <c r="G305" s="69"/>
      <c r="H305" s="154" t="str">
        <f t="shared" si="25"/>
        <v/>
      </c>
      <c r="I305" s="151"/>
      <c r="J305" s="145" t="s">
        <v>97</v>
      </c>
      <c r="K305" s="143">
        <v>1</v>
      </c>
    </row>
    <row r="306" spans="1:11" ht="13.8" x14ac:dyDescent="0.25">
      <c r="A306" s="141"/>
      <c r="B306" s="146"/>
      <c r="C306" s="147" t="s">
        <v>476</v>
      </c>
      <c r="D306" s="69">
        <v>2</v>
      </c>
      <c r="E306" s="69">
        <v>24</v>
      </c>
      <c r="F306" s="69"/>
      <c r="G306" s="69">
        <v>8</v>
      </c>
      <c r="H306" s="154" t="str">
        <f t="shared" si="25"/>
        <v/>
      </c>
      <c r="I306" s="151">
        <v>0</v>
      </c>
      <c r="J306" s="145" t="s">
        <v>98</v>
      </c>
      <c r="K306" s="143">
        <v>1</v>
      </c>
    </row>
    <row r="307" spans="1:11" ht="13.8" x14ac:dyDescent="0.25">
      <c r="A307" s="141"/>
      <c r="B307" s="155"/>
      <c r="C307" s="68" t="s">
        <v>477</v>
      </c>
      <c r="D307" s="69">
        <v>2</v>
      </c>
      <c r="E307" s="69">
        <f>10+10+5+5</f>
        <v>30</v>
      </c>
      <c r="F307" s="69"/>
      <c r="G307" s="69">
        <v>8</v>
      </c>
      <c r="H307" s="154" t="str">
        <f t="shared" si="25"/>
        <v/>
      </c>
      <c r="I307" s="151">
        <v>0</v>
      </c>
      <c r="J307" s="145" t="s">
        <v>42</v>
      </c>
      <c r="K307" s="143">
        <v>1</v>
      </c>
    </row>
    <row r="308" spans="1:11" ht="13.8" x14ac:dyDescent="0.25">
      <c r="A308" s="141"/>
      <c r="B308" s="155"/>
      <c r="C308" s="163"/>
      <c r="D308" s="69"/>
      <c r="E308" s="69"/>
      <c r="F308" s="69"/>
      <c r="G308" s="69"/>
      <c r="H308" s="154" t="str">
        <f t="shared" si="25"/>
        <v/>
      </c>
      <c r="I308" s="151"/>
      <c r="J308" s="166" t="s">
        <v>104</v>
      </c>
      <c r="K308" s="167">
        <v>9.2903043596611279E-2</v>
      </c>
    </row>
    <row r="309" spans="1:11" ht="13.8" x14ac:dyDescent="0.25">
      <c r="A309" s="141"/>
      <c r="B309" s="155"/>
      <c r="C309" s="149"/>
      <c r="D309" s="69"/>
      <c r="E309" s="69"/>
      <c r="F309" s="69"/>
      <c r="G309" s="69"/>
      <c r="H309" s="154" t="str">
        <f t="shared" si="25"/>
        <v/>
      </c>
      <c r="I309" s="151"/>
      <c r="J309" s="141"/>
      <c r="K309" s="141"/>
    </row>
    <row r="310" spans="1:11" ht="13.8" x14ac:dyDescent="0.25">
      <c r="A310" s="141"/>
      <c r="B310" s="156"/>
      <c r="C310" s="157"/>
      <c r="D310" s="157"/>
      <c r="E310" s="158"/>
      <c r="F310" s="550" t="s">
        <v>85</v>
      </c>
      <c r="G310" s="478"/>
      <c r="H310" s="159">
        <f>IF(SUM(H298:H309)=0,"",SUM(H298:H309))</f>
        <v>1925</v>
      </c>
      <c r="I310" s="160" t="str">
        <f>IF(I297="1%steel","cft",IF(I297="1.5%steel","cft",IF(I297="2%steel","cft",I297)))</f>
        <v>sft</v>
      </c>
      <c r="J310" s="141"/>
      <c r="K310" s="141"/>
    </row>
    <row r="311" spans="1:11" ht="13.8" x14ac:dyDescent="0.25">
      <c r="A311" s="141"/>
      <c r="B311" s="141"/>
      <c r="C311" s="141"/>
      <c r="D311" s="141"/>
      <c r="E311" s="141"/>
      <c r="F311" s="551" t="s">
        <v>86</v>
      </c>
      <c r="G311" s="476"/>
      <c r="H311" s="161">
        <v>0</v>
      </c>
      <c r="I311" s="162" t="str">
        <f>I310</f>
        <v>sft</v>
      </c>
      <c r="J311" s="141"/>
      <c r="K311" s="141"/>
    </row>
    <row r="312" spans="1:11" ht="13.8" x14ac:dyDescent="0.25">
      <c r="A312" s="141"/>
      <c r="B312" s="141"/>
      <c r="C312" s="141"/>
      <c r="D312" s="141"/>
      <c r="E312" s="141"/>
      <c r="F312" s="550" t="s">
        <v>87</v>
      </c>
      <c r="G312" s="478"/>
      <c r="H312" s="159">
        <f>H311+H310</f>
        <v>1925</v>
      </c>
      <c r="I312" s="160" t="str">
        <f>I310</f>
        <v>sft</v>
      </c>
      <c r="J312" s="141"/>
      <c r="K312" s="141"/>
    </row>
    <row r="313" spans="1:11" ht="13.8" x14ac:dyDescent="0.25">
      <c r="A313" s="141"/>
      <c r="B313" s="141"/>
      <c r="C313" s="141"/>
      <c r="D313" s="141"/>
      <c r="E313" s="141"/>
      <c r="F313" s="141"/>
      <c r="G313" s="141"/>
      <c r="H313" s="141"/>
      <c r="I313" s="141"/>
      <c r="J313" s="141"/>
      <c r="K313" s="141"/>
    </row>
    <row r="314" spans="1:11" ht="13.8" x14ac:dyDescent="0.25">
      <c r="A314" s="141"/>
      <c r="B314" s="141"/>
      <c r="C314" s="141"/>
      <c r="D314" s="141"/>
      <c r="E314" s="141"/>
      <c r="F314" s="141"/>
      <c r="G314" s="141"/>
      <c r="H314" s="141"/>
      <c r="I314" s="141"/>
      <c r="J314" s="141"/>
      <c r="K314" s="141"/>
    </row>
    <row r="315" spans="1:11" ht="21.75" customHeight="1" x14ac:dyDescent="0.25">
      <c r="A315" s="141"/>
      <c r="B315" s="131" t="s">
        <v>182</v>
      </c>
      <c r="C315" s="13" t="s">
        <v>396</v>
      </c>
      <c r="D315" s="144"/>
      <c r="E315" s="144"/>
      <c r="F315" s="144"/>
      <c r="G315" s="15"/>
      <c r="H315" s="144"/>
      <c r="I315" s="16" t="s">
        <v>90</v>
      </c>
      <c r="J315" s="145" t="s">
        <v>50</v>
      </c>
      <c r="K315" s="143">
        <v>1</v>
      </c>
    </row>
    <row r="316" spans="1:11" ht="55.2" x14ac:dyDescent="0.25">
      <c r="A316" s="141"/>
      <c r="B316" s="146">
        <f>B298+1</f>
        <v>18</v>
      </c>
      <c r="C316" s="147" t="str">
        <f>'06-External Development'!D33</f>
        <v>SNOWCEM / WEATHER SHIELD  BOUNDARY WALLS ETC– SUBSEQUENT COATS
Applying second and subsequent coats of Snowcem/Weather Shield paint to external surfaces to achieve a uniform finish and durability, complete in all respects.</v>
      </c>
      <c r="D316" s="148"/>
      <c r="E316" s="148"/>
      <c r="F316" s="149"/>
      <c r="G316" s="148"/>
      <c r="H316" s="150" t="str">
        <f t="shared" ref="H316:H330" si="26">IF(PRODUCT(D316,E316,F316,G316,I316)=0,"",PRODUCT(D316,E316,F316,G316,I316))</f>
        <v/>
      </c>
      <c r="I316" s="155"/>
      <c r="J316" s="145" t="s">
        <v>54</v>
      </c>
      <c r="K316" s="143">
        <v>1</v>
      </c>
    </row>
    <row r="317" spans="1:11" ht="13.8" x14ac:dyDescent="0.25">
      <c r="A317" s="141"/>
      <c r="B317" s="152"/>
      <c r="C317" s="153"/>
      <c r="D317" s="69"/>
      <c r="E317" s="69"/>
      <c r="F317" s="69"/>
      <c r="G317" s="69"/>
      <c r="H317" s="154" t="str">
        <f t="shared" si="26"/>
        <v/>
      </c>
      <c r="I317" s="151"/>
      <c r="J317" s="145" t="s">
        <v>56</v>
      </c>
      <c r="K317" s="143">
        <v>1</v>
      </c>
    </row>
    <row r="318" spans="1:11" ht="13.8" x14ac:dyDescent="0.25">
      <c r="A318" s="141"/>
      <c r="B318" s="146" t="s">
        <v>62</v>
      </c>
      <c r="C318" s="168" t="s">
        <v>417</v>
      </c>
      <c r="D318" s="69"/>
      <c r="E318" s="69"/>
      <c r="F318" s="69"/>
      <c r="G318" s="69"/>
      <c r="H318" s="154" t="str">
        <f t="shared" si="26"/>
        <v/>
      </c>
      <c r="I318" s="151">
        <v>0</v>
      </c>
      <c r="J318" s="145" t="s">
        <v>58</v>
      </c>
      <c r="K318" s="143">
        <v>1</v>
      </c>
    </row>
    <row r="319" spans="1:11" ht="27.6" x14ac:dyDescent="0.25">
      <c r="A319" s="141"/>
      <c r="B319" s="146"/>
      <c r="C319" s="147" t="s">
        <v>473</v>
      </c>
      <c r="D319" s="69"/>
      <c r="E319" s="69"/>
      <c r="F319" s="69"/>
      <c r="G319" s="69"/>
      <c r="H319" s="154" t="str">
        <f t="shared" si="26"/>
        <v/>
      </c>
      <c r="I319" s="151"/>
      <c r="J319" s="145" t="s">
        <v>60</v>
      </c>
      <c r="K319" s="143">
        <v>1</v>
      </c>
    </row>
    <row r="320" spans="1:11" ht="13.8" x14ac:dyDescent="0.25">
      <c r="A320" s="141"/>
      <c r="B320" s="155"/>
      <c r="C320" s="68" t="s">
        <v>474</v>
      </c>
      <c r="D320" s="69">
        <v>1</v>
      </c>
      <c r="E320" s="69">
        <f t="shared" ref="E320:E321" si="27">E302</f>
        <v>352</v>
      </c>
      <c r="F320" s="69"/>
      <c r="G320" s="69">
        <v>6</v>
      </c>
      <c r="H320" s="154">
        <f t="shared" si="26"/>
        <v>2112</v>
      </c>
      <c r="I320" s="151"/>
      <c r="J320" s="145" t="s">
        <v>32</v>
      </c>
      <c r="K320" s="143">
        <v>1</v>
      </c>
    </row>
    <row r="321" spans="1:11" ht="13.8" x14ac:dyDescent="0.25">
      <c r="A321" s="141"/>
      <c r="B321" s="155"/>
      <c r="C321" s="68" t="s">
        <v>475</v>
      </c>
      <c r="D321" s="69">
        <v>1</v>
      </c>
      <c r="E321" s="69">
        <f t="shared" si="27"/>
        <v>33</v>
      </c>
      <c r="F321" s="69"/>
      <c r="G321" s="69">
        <v>6</v>
      </c>
      <c r="H321" s="154">
        <f t="shared" si="26"/>
        <v>198</v>
      </c>
      <c r="I321" s="151"/>
      <c r="J321" s="145" t="s">
        <v>89</v>
      </c>
      <c r="K321" s="143">
        <v>1</v>
      </c>
    </row>
    <row r="322" spans="1:11" ht="13.8" x14ac:dyDescent="0.25">
      <c r="A322" s="141"/>
      <c r="B322" s="155"/>
      <c r="C322" s="163"/>
      <c r="D322" s="69"/>
      <c r="E322" s="69"/>
      <c r="F322" s="69"/>
      <c r="G322" s="69"/>
      <c r="H322" s="154" t="str">
        <f t="shared" si="26"/>
        <v/>
      </c>
      <c r="I322" s="151">
        <v>0</v>
      </c>
      <c r="J322" s="145" t="s">
        <v>95</v>
      </c>
      <c r="K322" s="143">
        <v>1</v>
      </c>
    </row>
    <row r="323" spans="1:11" ht="13.8" x14ac:dyDescent="0.25">
      <c r="A323" s="141"/>
      <c r="B323" s="146" t="s">
        <v>72</v>
      </c>
      <c r="C323" s="168" t="s">
        <v>99</v>
      </c>
      <c r="D323" s="69"/>
      <c r="E323" s="69"/>
      <c r="F323" s="69"/>
      <c r="G323" s="69"/>
      <c r="H323" s="154" t="str">
        <f t="shared" si="26"/>
        <v/>
      </c>
      <c r="I323" s="151">
        <v>0</v>
      </c>
      <c r="J323" s="145" t="s">
        <v>97</v>
      </c>
      <c r="K323" s="143">
        <v>1</v>
      </c>
    </row>
    <row r="324" spans="1:11" ht="13.8" x14ac:dyDescent="0.25">
      <c r="A324" s="141"/>
      <c r="B324" s="146"/>
      <c r="C324" s="147" t="s">
        <v>476</v>
      </c>
      <c r="D324" s="69">
        <v>2</v>
      </c>
      <c r="E324" s="69">
        <v>24</v>
      </c>
      <c r="F324" s="69"/>
      <c r="G324" s="69">
        <v>8</v>
      </c>
      <c r="H324" s="154" t="str">
        <f t="shared" si="26"/>
        <v/>
      </c>
      <c r="I324" s="151">
        <v>0</v>
      </c>
      <c r="J324" s="145" t="s">
        <v>98</v>
      </c>
      <c r="K324" s="143">
        <v>1</v>
      </c>
    </row>
    <row r="325" spans="1:11" ht="13.8" x14ac:dyDescent="0.25">
      <c r="A325" s="141"/>
      <c r="B325" s="155"/>
      <c r="C325" s="68" t="s">
        <v>477</v>
      </c>
      <c r="D325" s="69">
        <v>2</v>
      </c>
      <c r="E325" s="69">
        <f>10+10+5+5</f>
        <v>30</v>
      </c>
      <c r="F325" s="69"/>
      <c r="G325" s="69">
        <v>8</v>
      </c>
      <c r="H325" s="154" t="str">
        <f t="shared" si="26"/>
        <v/>
      </c>
      <c r="I325" s="151">
        <v>0</v>
      </c>
      <c r="J325" s="145" t="s">
        <v>42</v>
      </c>
      <c r="K325" s="143">
        <v>1</v>
      </c>
    </row>
    <row r="326" spans="1:11" ht="13.8" x14ac:dyDescent="0.25">
      <c r="A326" s="141"/>
      <c r="B326" s="155"/>
      <c r="C326" s="163"/>
      <c r="D326" s="69"/>
      <c r="E326" s="69"/>
      <c r="F326" s="69"/>
      <c r="G326" s="69"/>
      <c r="H326" s="154" t="str">
        <f t="shared" si="26"/>
        <v/>
      </c>
      <c r="I326" s="151">
        <v>0</v>
      </c>
      <c r="J326" s="166" t="s">
        <v>104</v>
      </c>
      <c r="K326" s="167">
        <v>9.2903043596611279E-2</v>
      </c>
    </row>
    <row r="327" spans="1:11" ht="13.8" x14ac:dyDescent="0.25">
      <c r="A327" s="141"/>
      <c r="B327" s="146" t="s">
        <v>78</v>
      </c>
      <c r="C327" s="168" t="s">
        <v>99</v>
      </c>
      <c r="D327" s="69"/>
      <c r="E327" s="69"/>
      <c r="F327" s="69"/>
      <c r="G327" s="69"/>
      <c r="H327" s="154" t="str">
        <f t="shared" si="26"/>
        <v/>
      </c>
      <c r="I327" s="151">
        <v>0</v>
      </c>
      <c r="J327" s="141"/>
      <c r="K327" s="141"/>
    </row>
    <row r="328" spans="1:11" ht="13.8" x14ac:dyDescent="0.25">
      <c r="A328" s="141"/>
      <c r="B328" s="146"/>
      <c r="C328" s="147" t="s">
        <v>478</v>
      </c>
      <c r="D328" s="69">
        <v>2</v>
      </c>
      <c r="E328" s="69">
        <v>5</v>
      </c>
      <c r="F328" s="69">
        <v>6</v>
      </c>
      <c r="G328" s="69"/>
      <c r="H328" s="154" t="str">
        <f t="shared" si="26"/>
        <v/>
      </c>
      <c r="I328" s="151">
        <v>0</v>
      </c>
      <c r="J328" s="169"/>
      <c r="K328" s="141"/>
    </row>
    <row r="329" spans="1:11" ht="13.8" x14ac:dyDescent="0.25">
      <c r="A329" s="141"/>
      <c r="B329" s="155"/>
      <c r="C329" s="68" t="s">
        <v>479</v>
      </c>
      <c r="D329" s="69">
        <v>2</v>
      </c>
      <c r="E329" s="69">
        <v>5</v>
      </c>
      <c r="F329" s="69">
        <v>6</v>
      </c>
      <c r="G329" s="69"/>
      <c r="H329" s="154" t="str">
        <f t="shared" si="26"/>
        <v/>
      </c>
      <c r="I329" s="151">
        <v>0</v>
      </c>
      <c r="J329" s="141"/>
      <c r="K329" s="170"/>
    </row>
    <row r="330" spans="1:11" ht="13.8" x14ac:dyDescent="0.25">
      <c r="A330" s="141"/>
      <c r="B330" s="155"/>
      <c r="C330" s="149"/>
      <c r="D330" s="69"/>
      <c r="E330" s="69"/>
      <c r="F330" s="69"/>
      <c r="G330" s="69"/>
      <c r="H330" s="154" t="str">
        <f t="shared" si="26"/>
        <v/>
      </c>
      <c r="I330" s="151"/>
      <c r="J330" s="141"/>
      <c r="K330" s="141"/>
    </row>
    <row r="331" spans="1:11" ht="13.8" x14ac:dyDescent="0.25">
      <c r="A331" s="141"/>
      <c r="B331" s="156"/>
      <c r="C331" s="157"/>
      <c r="D331" s="157"/>
      <c r="E331" s="158"/>
      <c r="F331" s="550" t="s">
        <v>85</v>
      </c>
      <c r="G331" s="478"/>
      <c r="H331" s="159">
        <f>IF(SUM(H316:H330)=0,"",SUM(H316:H330))</f>
        <v>2310</v>
      </c>
      <c r="I331" s="160" t="str">
        <f>IF(I315="1%steel","cft",IF(I315="1.5%steel","cft",IF(I315="2%steel","cft",I315)))</f>
        <v>sft</v>
      </c>
      <c r="J331" s="141"/>
      <c r="K331" s="141"/>
    </row>
    <row r="332" spans="1:11" ht="13.8" x14ac:dyDescent="0.25">
      <c r="A332" s="141"/>
      <c r="B332" s="141"/>
      <c r="C332" s="141"/>
      <c r="D332" s="141"/>
      <c r="E332" s="141"/>
      <c r="F332" s="551" t="s">
        <v>86</v>
      </c>
      <c r="G332" s="476"/>
      <c r="H332" s="161">
        <v>0</v>
      </c>
      <c r="I332" s="162" t="str">
        <f>I331</f>
        <v>sft</v>
      </c>
      <c r="J332" s="141"/>
      <c r="K332" s="141"/>
    </row>
    <row r="333" spans="1:11" ht="13.8" x14ac:dyDescent="0.25">
      <c r="A333" s="141"/>
      <c r="B333" s="141"/>
      <c r="C333" s="141"/>
      <c r="D333" s="141"/>
      <c r="E333" s="141"/>
      <c r="F333" s="550" t="s">
        <v>87</v>
      </c>
      <c r="G333" s="478"/>
      <c r="H333" s="159">
        <f>H332+H331</f>
        <v>2310</v>
      </c>
      <c r="I333" s="160" t="str">
        <f>I331</f>
        <v>sft</v>
      </c>
      <c r="J333" s="141"/>
      <c r="K333" s="141"/>
    </row>
    <row r="334" spans="1:11" ht="13.8" x14ac:dyDescent="0.25">
      <c r="A334" s="141"/>
      <c r="B334" s="141"/>
      <c r="C334" s="141"/>
      <c r="D334" s="141"/>
      <c r="E334" s="141"/>
      <c r="F334" s="141"/>
      <c r="G334" s="141"/>
      <c r="H334" s="141"/>
      <c r="I334" s="141"/>
      <c r="J334" s="141"/>
      <c r="K334" s="141"/>
    </row>
    <row r="335" spans="1:11" ht="13.8" x14ac:dyDescent="0.25">
      <c r="A335" s="141"/>
      <c r="B335" s="141"/>
      <c r="C335" s="141"/>
      <c r="D335" s="141"/>
      <c r="E335" s="141"/>
      <c r="F335" s="141"/>
      <c r="G335" s="141"/>
      <c r="H335" s="141"/>
      <c r="I335" s="141"/>
      <c r="J335" s="141"/>
      <c r="K335" s="141"/>
    </row>
    <row r="336" spans="1:11" ht="21.75" customHeight="1" x14ac:dyDescent="0.25">
      <c r="A336" s="141"/>
      <c r="B336" s="131" t="s">
        <v>203</v>
      </c>
      <c r="C336" s="13" t="s">
        <v>397</v>
      </c>
      <c r="D336" s="144"/>
      <c r="E336" s="144"/>
      <c r="F336" s="144"/>
      <c r="G336" s="15"/>
      <c r="H336" s="144"/>
      <c r="I336" s="16" t="s">
        <v>112</v>
      </c>
      <c r="J336" s="145" t="s">
        <v>50</v>
      </c>
      <c r="K336" s="143">
        <v>1</v>
      </c>
    </row>
    <row r="337" spans="1:11" ht="55.2" x14ac:dyDescent="0.25">
      <c r="A337" s="141"/>
      <c r="B337" s="146">
        <f>B316+1</f>
        <v>19</v>
      </c>
      <c r="C337" s="147" t="str">
        <f>'06-External Development'!D36</f>
        <v>MS RAILING
Providing and fixing angle iron railing with MS Pipe 2" dia at top and at Mid-height, using  1.5"x1.5"x2/8" angle iron at bottom and 3/4" x 3/4" pipe 16 gauge  5" to 6" apart, and 2ft -9inch height complete</v>
      </c>
      <c r="D337" s="148"/>
      <c r="E337" s="148"/>
      <c r="F337" s="149"/>
      <c r="G337" s="148"/>
      <c r="H337" s="150" t="str">
        <f t="shared" ref="H337:H343" si="28">IF(PRODUCT(D337,E337,F337,G337,I337)=0,"",PRODUCT(D337,E337,F337,G337,I337))</f>
        <v/>
      </c>
      <c r="I337" s="155"/>
      <c r="J337" s="145" t="s">
        <v>54</v>
      </c>
      <c r="K337" s="143">
        <v>1</v>
      </c>
    </row>
    <row r="338" spans="1:11" ht="13.8" x14ac:dyDescent="0.25">
      <c r="A338" s="141"/>
      <c r="B338" s="152"/>
      <c r="C338" s="153"/>
      <c r="D338" s="69"/>
      <c r="E338" s="69"/>
      <c r="F338" s="69"/>
      <c r="G338" s="69"/>
      <c r="H338" s="154" t="str">
        <f t="shared" si="28"/>
        <v/>
      </c>
      <c r="I338" s="151"/>
      <c r="J338" s="145" t="s">
        <v>56</v>
      </c>
      <c r="K338" s="143">
        <v>1</v>
      </c>
    </row>
    <row r="339" spans="1:11" ht="27.6" x14ac:dyDescent="0.25">
      <c r="A339" s="141"/>
      <c r="B339" s="146" t="s">
        <v>62</v>
      </c>
      <c r="C339" s="147" t="s">
        <v>480</v>
      </c>
      <c r="D339" s="69"/>
      <c r="E339" s="69"/>
      <c r="F339" s="69"/>
      <c r="G339" s="69"/>
      <c r="H339" s="154" t="str">
        <f t="shared" si="28"/>
        <v/>
      </c>
      <c r="I339" s="151"/>
      <c r="J339" s="145" t="s">
        <v>58</v>
      </c>
      <c r="K339" s="143">
        <v>1</v>
      </c>
    </row>
    <row r="340" spans="1:11" ht="13.8" x14ac:dyDescent="0.25">
      <c r="A340" s="141"/>
      <c r="B340" s="155"/>
      <c r="C340" s="68" t="s">
        <v>430</v>
      </c>
      <c r="D340" s="69">
        <v>2</v>
      </c>
      <c r="E340" s="69">
        <v>10</v>
      </c>
      <c r="F340" s="69"/>
      <c r="G340" s="69"/>
      <c r="H340" s="154">
        <f t="shared" si="28"/>
        <v>20</v>
      </c>
      <c r="I340" s="151"/>
      <c r="J340" s="145" t="s">
        <v>60</v>
      </c>
      <c r="K340" s="143">
        <v>1</v>
      </c>
    </row>
    <row r="341" spans="1:11" ht="13.8" x14ac:dyDescent="0.25">
      <c r="A341" s="141"/>
      <c r="B341" s="155"/>
      <c r="C341" s="68" t="s">
        <v>431</v>
      </c>
      <c r="D341" s="69">
        <v>2</v>
      </c>
      <c r="E341" s="69">
        <v>10</v>
      </c>
      <c r="F341" s="69"/>
      <c r="G341" s="69"/>
      <c r="H341" s="154">
        <f t="shared" si="28"/>
        <v>20</v>
      </c>
      <c r="I341" s="151"/>
      <c r="J341" s="145" t="s">
        <v>32</v>
      </c>
      <c r="K341" s="143">
        <v>1</v>
      </c>
    </row>
    <row r="342" spans="1:11" ht="13.8" x14ac:dyDescent="0.25">
      <c r="A342" s="141"/>
      <c r="B342" s="155"/>
      <c r="C342" s="163"/>
      <c r="D342" s="69"/>
      <c r="E342" s="69"/>
      <c r="F342" s="69"/>
      <c r="G342" s="69"/>
      <c r="H342" s="154" t="str">
        <f t="shared" si="28"/>
        <v/>
      </c>
      <c r="I342" s="151"/>
      <c r="J342" s="145" t="s">
        <v>89</v>
      </c>
      <c r="K342" s="143">
        <v>1</v>
      </c>
    </row>
    <row r="343" spans="1:11" ht="13.8" x14ac:dyDescent="0.25">
      <c r="A343" s="141"/>
      <c r="B343" s="155"/>
      <c r="C343" s="149"/>
      <c r="D343" s="69"/>
      <c r="E343" s="69"/>
      <c r="F343" s="69"/>
      <c r="G343" s="69"/>
      <c r="H343" s="154" t="str">
        <f t="shared" si="28"/>
        <v/>
      </c>
      <c r="I343" s="151"/>
      <c r="J343" s="141"/>
      <c r="K343" s="141"/>
    </row>
    <row r="344" spans="1:11" ht="13.8" x14ac:dyDescent="0.25">
      <c r="A344" s="141"/>
      <c r="B344" s="156"/>
      <c r="C344" s="157"/>
      <c r="D344" s="157"/>
      <c r="E344" s="158"/>
      <c r="F344" s="550" t="s">
        <v>85</v>
      </c>
      <c r="G344" s="478"/>
      <c r="H344" s="159">
        <f>IF(SUM(H337:H343)=0,"",SUM(H337:H343))</f>
        <v>40</v>
      </c>
      <c r="I344" s="160" t="str">
        <f>IF(I336="1%steel","cft",IF(I336="1.5%steel","cft",IF(I336="2%steel","cft",I336)))</f>
        <v>ft</v>
      </c>
      <c r="J344" s="141"/>
      <c r="K344" s="141"/>
    </row>
    <row r="345" spans="1:11" ht="13.8" x14ac:dyDescent="0.25">
      <c r="A345" s="141"/>
      <c r="B345" s="141"/>
      <c r="C345" s="141"/>
      <c r="D345" s="141"/>
      <c r="E345" s="141"/>
      <c r="F345" s="551" t="s">
        <v>86</v>
      </c>
      <c r="G345" s="476"/>
      <c r="H345" s="161">
        <v>0</v>
      </c>
      <c r="I345" s="162" t="str">
        <f>I344</f>
        <v>ft</v>
      </c>
      <c r="J345" s="141"/>
      <c r="K345" s="141"/>
    </row>
    <row r="346" spans="1:11" ht="13.8" x14ac:dyDescent="0.25">
      <c r="A346" s="141"/>
      <c r="B346" s="141"/>
      <c r="C346" s="141"/>
      <c r="D346" s="141"/>
      <c r="E346" s="141"/>
      <c r="F346" s="550" t="s">
        <v>87</v>
      </c>
      <c r="G346" s="478"/>
      <c r="H346" s="159">
        <f>H345+H344</f>
        <v>40</v>
      </c>
      <c r="I346" s="160" t="str">
        <f>I344</f>
        <v>ft</v>
      </c>
      <c r="J346" s="141"/>
      <c r="K346" s="141"/>
    </row>
    <row r="347" spans="1:11" ht="13.8" x14ac:dyDescent="0.25">
      <c r="A347" s="141"/>
      <c r="B347" s="141"/>
      <c r="C347" s="141"/>
      <c r="D347" s="141"/>
      <c r="E347" s="141"/>
      <c r="F347" s="141"/>
      <c r="G347" s="141"/>
      <c r="H347" s="141"/>
      <c r="I347" s="141"/>
      <c r="J347" s="141"/>
      <c r="K347" s="141"/>
    </row>
    <row r="348" spans="1:11" ht="13.8" x14ac:dyDescent="0.25">
      <c r="A348" s="141"/>
      <c r="B348" s="141"/>
      <c r="C348" s="141"/>
      <c r="D348" s="141"/>
      <c r="E348" s="141"/>
      <c r="F348" s="141"/>
      <c r="G348" s="141"/>
      <c r="H348" s="141"/>
      <c r="I348" s="141"/>
      <c r="J348" s="141"/>
      <c r="K348" s="141"/>
    </row>
    <row r="349" spans="1:11" ht="21.75" customHeight="1" x14ac:dyDescent="0.25">
      <c r="A349" s="141"/>
      <c r="B349" s="131" t="s">
        <v>481</v>
      </c>
      <c r="C349" s="13" t="s">
        <v>398</v>
      </c>
      <c r="D349" s="144"/>
      <c r="E349" s="144"/>
      <c r="F349" s="144"/>
      <c r="G349" s="15"/>
      <c r="H349" s="144"/>
      <c r="I349" s="16" t="s">
        <v>90</v>
      </c>
      <c r="J349" s="145" t="s">
        <v>50</v>
      </c>
      <c r="K349" s="143">
        <v>1</v>
      </c>
    </row>
    <row r="350" spans="1:11" ht="41.4" x14ac:dyDescent="0.25">
      <c r="A350" s="141"/>
      <c r="B350" s="146">
        <f>B337+1</f>
        <v>20</v>
      </c>
      <c r="C350" s="147" t="str">
        <f>'06-External Development'!D40</f>
        <v>FLOATING COAT WITH SBR
Applying a floating coat of cement 1/32" thick, including Sika Latex prior to the application of Cement sand plastering on the old surface/wall/ slab</v>
      </c>
      <c r="D350" s="148"/>
      <c r="E350" s="148"/>
      <c r="F350" s="149"/>
      <c r="G350" s="148"/>
      <c r="H350" s="150" t="str">
        <f t="shared" ref="H350:H355" si="29">IF(PRODUCT(D350,E350,F350,G350,I350)=0,"",PRODUCT(D350,E350,F350,G350,I350))</f>
        <v/>
      </c>
      <c r="I350" s="155"/>
      <c r="J350" s="145" t="s">
        <v>54</v>
      </c>
      <c r="K350" s="143">
        <v>1</v>
      </c>
    </row>
    <row r="351" spans="1:11" ht="13.8" x14ac:dyDescent="0.25">
      <c r="A351" s="141"/>
      <c r="B351" s="152"/>
      <c r="C351" s="153"/>
      <c r="D351" s="69"/>
      <c r="E351" s="69"/>
      <c r="F351" s="69"/>
      <c r="G351" s="69"/>
      <c r="H351" s="154" t="str">
        <f t="shared" si="29"/>
        <v/>
      </c>
      <c r="I351" s="151"/>
      <c r="J351" s="145" t="s">
        <v>56</v>
      </c>
      <c r="K351" s="143">
        <v>1</v>
      </c>
    </row>
    <row r="352" spans="1:11" ht="13.8" x14ac:dyDescent="0.25">
      <c r="A352" s="141"/>
      <c r="B352" s="152" t="s">
        <v>62</v>
      </c>
      <c r="C352" s="147"/>
      <c r="D352" s="69">
        <v>1</v>
      </c>
      <c r="E352" s="69"/>
      <c r="F352" s="69"/>
      <c r="G352" s="69"/>
      <c r="H352" s="154">
        <f t="shared" si="29"/>
        <v>1</v>
      </c>
      <c r="I352" s="151"/>
      <c r="J352" s="145" t="s">
        <v>58</v>
      </c>
      <c r="K352" s="143">
        <v>1</v>
      </c>
    </row>
    <row r="353" spans="1:11" ht="13.8" x14ac:dyDescent="0.25">
      <c r="A353" s="141"/>
      <c r="B353" s="155"/>
      <c r="C353" s="68"/>
      <c r="D353" s="69"/>
      <c r="E353" s="69"/>
      <c r="F353" s="69"/>
      <c r="G353" s="69"/>
      <c r="H353" s="154" t="str">
        <f t="shared" si="29"/>
        <v/>
      </c>
      <c r="I353" s="151"/>
      <c r="J353" s="145" t="s">
        <v>60</v>
      </c>
      <c r="K353" s="143">
        <v>1</v>
      </c>
    </row>
    <row r="354" spans="1:11" ht="13.8" x14ac:dyDescent="0.25">
      <c r="A354" s="141"/>
      <c r="B354" s="155"/>
      <c r="C354" s="149"/>
      <c r="D354" s="69"/>
      <c r="E354" s="69"/>
      <c r="F354" s="69"/>
      <c r="G354" s="69"/>
      <c r="H354" s="154" t="str">
        <f t="shared" si="29"/>
        <v/>
      </c>
      <c r="I354" s="151"/>
      <c r="J354" s="141"/>
      <c r="K354" s="141"/>
    </row>
    <row r="355" spans="1:11" ht="13.8" x14ac:dyDescent="0.25">
      <c r="A355" s="141"/>
      <c r="B355" s="155"/>
      <c r="C355" s="149"/>
      <c r="D355" s="69"/>
      <c r="E355" s="69"/>
      <c r="F355" s="69"/>
      <c r="G355" s="69"/>
      <c r="H355" s="154" t="str">
        <f t="shared" si="29"/>
        <v/>
      </c>
      <c r="I355" s="151"/>
      <c r="J355" s="141"/>
      <c r="K355" s="141"/>
    </row>
    <row r="356" spans="1:11" ht="13.8" x14ac:dyDescent="0.25">
      <c r="A356" s="141"/>
      <c r="B356" s="156"/>
      <c r="C356" s="157"/>
      <c r="D356" s="157"/>
      <c r="E356" s="158"/>
      <c r="F356" s="550" t="s">
        <v>85</v>
      </c>
      <c r="G356" s="478"/>
      <c r="H356" s="159">
        <f>IF(SUM(H350:H355)=0,"",SUM(H350:H355))</f>
        <v>1</v>
      </c>
      <c r="I356" s="160" t="str">
        <f>IF(I349="1%steel","cft",IF(I349="1.5%steel","cft",IF(I349="2%steel","cft",I349)))</f>
        <v>sft</v>
      </c>
      <c r="J356" s="141"/>
      <c r="K356" s="141"/>
    </row>
    <row r="357" spans="1:11" ht="13.8" x14ac:dyDescent="0.25">
      <c r="A357" s="141"/>
      <c r="B357" s="141"/>
      <c r="C357" s="141"/>
      <c r="D357" s="141"/>
      <c r="E357" s="141"/>
      <c r="F357" s="551" t="s">
        <v>86</v>
      </c>
      <c r="G357" s="476"/>
      <c r="H357" s="161">
        <v>0</v>
      </c>
      <c r="I357" s="162" t="str">
        <f>I356</f>
        <v>sft</v>
      </c>
      <c r="J357" s="141"/>
      <c r="K357" s="141"/>
    </row>
    <row r="358" spans="1:11" ht="13.8" x14ac:dyDescent="0.25">
      <c r="A358" s="141"/>
      <c r="B358" s="141"/>
      <c r="C358" s="141"/>
      <c r="D358" s="141"/>
      <c r="E358" s="141"/>
      <c r="F358" s="550" t="s">
        <v>87</v>
      </c>
      <c r="G358" s="478"/>
      <c r="H358" s="159">
        <f>H357+H356</f>
        <v>1</v>
      </c>
      <c r="I358" s="160" t="str">
        <f>I356</f>
        <v>sft</v>
      </c>
      <c r="J358" s="141"/>
      <c r="K358" s="141"/>
    </row>
    <row r="359" spans="1:11" ht="13.8" x14ac:dyDescent="0.25">
      <c r="A359" s="141"/>
      <c r="B359" s="141"/>
      <c r="C359" s="141"/>
      <c r="D359" s="141"/>
      <c r="E359" s="141"/>
      <c r="F359" s="141"/>
      <c r="G359" s="141"/>
      <c r="H359" s="141"/>
      <c r="I359" s="141"/>
      <c r="J359" s="141"/>
      <c r="K359" s="141"/>
    </row>
    <row r="360" spans="1:11" ht="13.8" x14ac:dyDescent="0.25">
      <c r="A360" s="141"/>
      <c r="B360" s="141"/>
      <c r="C360" s="141"/>
      <c r="D360" s="141"/>
      <c r="E360" s="141"/>
      <c r="F360" s="141"/>
      <c r="G360" s="141"/>
      <c r="H360" s="141"/>
      <c r="I360" s="141"/>
      <c r="J360" s="141"/>
      <c r="K360" s="141"/>
    </row>
    <row r="361" spans="1:11" ht="21.75" customHeight="1" x14ac:dyDescent="0.25">
      <c r="A361" s="141"/>
      <c r="B361" s="131" t="s">
        <v>481</v>
      </c>
      <c r="C361" s="13" t="s">
        <v>398</v>
      </c>
      <c r="D361" s="144"/>
      <c r="E361" s="144"/>
      <c r="F361" s="144"/>
      <c r="G361" s="15"/>
      <c r="H361" s="144"/>
      <c r="I361" s="16" t="s">
        <v>90</v>
      </c>
      <c r="J361" s="145" t="s">
        <v>50</v>
      </c>
      <c r="K361" s="143">
        <v>1</v>
      </c>
    </row>
    <row r="362" spans="1:11" ht="69" x14ac:dyDescent="0.25">
      <c r="A362" s="141"/>
      <c r="B362" s="146">
        <f>B350+1</f>
        <v>21</v>
      </c>
      <c r="C362" s="147" t="str">
        <f>'06-External Development'!D41</f>
        <v>RED OXIDE PRIMER
Applying red oxide primer coat on prepared surfaces of steel /MS Works in the above scope of work prior to application of synthetic enamel paint of approved quality, including surface preparation and complete in all respects as per specifications and the Engineer’s instructions.</v>
      </c>
      <c r="D362" s="148"/>
      <c r="E362" s="148"/>
      <c r="F362" s="149"/>
      <c r="G362" s="148"/>
      <c r="H362" s="150" t="str">
        <f t="shared" ref="H362:H368" si="30">IF(PRODUCT(D362,E362,F362,G362,I362)=0,"",PRODUCT(D362,E362,F362,G362,I362))</f>
        <v/>
      </c>
      <c r="I362" s="155"/>
      <c r="J362" s="145" t="s">
        <v>54</v>
      </c>
      <c r="K362" s="143">
        <v>1</v>
      </c>
    </row>
    <row r="363" spans="1:11" ht="13.8" x14ac:dyDescent="0.25">
      <c r="A363" s="141"/>
      <c r="B363" s="152"/>
      <c r="C363" s="153"/>
      <c r="D363" s="69"/>
      <c r="E363" s="69"/>
      <c r="F363" s="69"/>
      <c r="G363" s="69"/>
      <c r="H363" s="154" t="str">
        <f t="shared" si="30"/>
        <v/>
      </c>
      <c r="I363" s="151"/>
      <c r="J363" s="145" t="s">
        <v>56</v>
      </c>
      <c r="K363" s="143">
        <v>1</v>
      </c>
    </row>
    <row r="364" spans="1:11" ht="13.8" x14ac:dyDescent="0.25">
      <c r="A364" s="141"/>
      <c r="B364" s="152" t="s">
        <v>62</v>
      </c>
      <c r="C364" s="68" t="s">
        <v>482</v>
      </c>
      <c r="D364" s="69">
        <v>2</v>
      </c>
      <c r="E364" s="69">
        <v>8</v>
      </c>
      <c r="F364" s="69"/>
      <c r="G364" s="69">
        <v>8</v>
      </c>
      <c r="H364" s="154" t="str">
        <f t="shared" si="30"/>
        <v/>
      </c>
      <c r="I364" s="151">
        <v>0</v>
      </c>
      <c r="J364" s="145" t="s">
        <v>58</v>
      </c>
      <c r="K364" s="143">
        <v>1</v>
      </c>
    </row>
    <row r="365" spans="1:11" ht="13.8" x14ac:dyDescent="0.25">
      <c r="A365" s="141"/>
      <c r="B365" s="152" t="s">
        <v>72</v>
      </c>
      <c r="C365" s="68" t="s">
        <v>483</v>
      </c>
      <c r="D365" s="69">
        <v>1</v>
      </c>
      <c r="E365" s="69">
        <f>H289</f>
        <v>60</v>
      </c>
      <c r="F365" s="69"/>
      <c r="G365" s="69"/>
      <c r="H365" s="154">
        <f t="shared" si="30"/>
        <v>60</v>
      </c>
      <c r="I365" s="151"/>
      <c r="J365" s="145" t="s">
        <v>60</v>
      </c>
      <c r="K365" s="143">
        <v>1</v>
      </c>
    </row>
    <row r="366" spans="1:11" ht="13.8" x14ac:dyDescent="0.25">
      <c r="A366" s="141"/>
      <c r="B366" s="155"/>
      <c r="C366" s="68"/>
      <c r="D366" s="69"/>
      <c r="E366" s="69"/>
      <c r="F366" s="69"/>
      <c r="G366" s="69"/>
      <c r="H366" s="154" t="str">
        <f t="shared" si="30"/>
        <v/>
      </c>
      <c r="I366" s="151"/>
      <c r="J366" s="145" t="s">
        <v>32</v>
      </c>
      <c r="K366" s="143">
        <v>1</v>
      </c>
    </row>
    <row r="367" spans="1:11" ht="13.8" x14ac:dyDescent="0.25">
      <c r="A367" s="141"/>
      <c r="B367" s="155"/>
      <c r="C367" s="149"/>
      <c r="D367" s="69"/>
      <c r="E367" s="69"/>
      <c r="F367" s="69"/>
      <c r="G367" s="69"/>
      <c r="H367" s="154" t="str">
        <f t="shared" si="30"/>
        <v/>
      </c>
      <c r="I367" s="151"/>
      <c r="J367" s="141"/>
      <c r="K367" s="141"/>
    </row>
    <row r="368" spans="1:11" ht="13.8" x14ac:dyDescent="0.25">
      <c r="A368" s="141"/>
      <c r="B368" s="155"/>
      <c r="C368" s="149"/>
      <c r="D368" s="69"/>
      <c r="E368" s="69"/>
      <c r="F368" s="69"/>
      <c r="G368" s="69"/>
      <c r="H368" s="154" t="str">
        <f t="shared" si="30"/>
        <v/>
      </c>
      <c r="I368" s="151"/>
      <c r="J368" s="141"/>
      <c r="K368" s="141"/>
    </row>
    <row r="369" spans="1:11" ht="13.8" x14ac:dyDescent="0.25">
      <c r="A369" s="141"/>
      <c r="B369" s="156"/>
      <c r="C369" s="157"/>
      <c r="D369" s="157"/>
      <c r="E369" s="158"/>
      <c r="F369" s="550" t="s">
        <v>85</v>
      </c>
      <c r="G369" s="478"/>
      <c r="H369" s="159">
        <f>IF(SUM(H362:H368)=0,"",SUM(H362:H368))</f>
        <v>60</v>
      </c>
      <c r="I369" s="160" t="str">
        <f>IF(I361="1%steel","cft",IF(I361="1.5%steel","cft",IF(I361="2%steel","cft",I361)))</f>
        <v>sft</v>
      </c>
      <c r="J369" s="141"/>
      <c r="K369" s="141"/>
    </row>
    <row r="370" spans="1:11" ht="13.8" x14ac:dyDescent="0.25">
      <c r="A370" s="141"/>
      <c r="B370" s="141"/>
      <c r="C370" s="141"/>
      <c r="D370" s="141"/>
      <c r="E370" s="141"/>
      <c r="F370" s="551" t="s">
        <v>86</v>
      </c>
      <c r="G370" s="476"/>
      <c r="H370" s="161">
        <v>0</v>
      </c>
      <c r="I370" s="162" t="str">
        <f>I369</f>
        <v>sft</v>
      </c>
      <c r="J370" s="141"/>
      <c r="K370" s="141"/>
    </row>
    <row r="371" spans="1:11" ht="13.8" x14ac:dyDescent="0.25">
      <c r="A371" s="141"/>
      <c r="B371" s="141"/>
      <c r="C371" s="141"/>
      <c r="D371" s="141"/>
      <c r="E371" s="141"/>
      <c r="F371" s="550" t="s">
        <v>87</v>
      </c>
      <c r="G371" s="478"/>
      <c r="H371" s="159">
        <f>H370+H369</f>
        <v>60</v>
      </c>
      <c r="I371" s="160" t="str">
        <f>I369</f>
        <v>sft</v>
      </c>
      <c r="J371" s="141"/>
      <c r="K371" s="141"/>
    </row>
    <row r="372" spans="1:11" ht="13.8" x14ac:dyDescent="0.25">
      <c r="A372" s="141"/>
      <c r="B372" s="141"/>
      <c r="C372" s="141"/>
      <c r="D372" s="141"/>
      <c r="E372" s="141"/>
      <c r="F372" s="141"/>
      <c r="G372" s="141"/>
      <c r="H372" s="141"/>
      <c r="I372" s="141"/>
      <c r="J372" s="141"/>
      <c r="K372" s="141"/>
    </row>
    <row r="373" spans="1:11" ht="13.8" x14ac:dyDescent="0.25">
      <c r="A373" s="141"/>
      <c r="B373" s="141"/>
      <c r="C373" s="141"/>
      <c r="D373" s="141"/>
      <c r="E373" s="141"/>
      <c r="F373" s="141"/>
      <c r="G373" s="141"/>
      <c r="H373" s="141"/>
      <c r="I373" s="141"/>
      <c r="J373" s="141"/>
      <c r="K373" s="141"/>
    </row>
    <row r="374" spans="1:11" ht="21.75" customHeight="1" x14ac:dyDescent="0.25">
      <c r="A374" s="141"/>
      <c r="B374" s="131" t="s">
        <v>481</v>
      </c>
      <c r="C374" s="13" t="s">
        <v>398</v>
      </c>
      <c r="D374" s="144"/>
      <c r="E374" s="144"/>
      <c r="F374" s="144"/>
      <c r="G374" s="15"/>
      <c r="H374" s="144"/>
      <c r="I374" s="16" t="s">
        <v>90</v>
      </c>
      <c r="J374" s="145" t="s">
        <v>50</v>
      </c>
      <c r="K374" s="143">
        <v>1</v>
      </c>
    </row>
    <row r="375" spans="1:11" ht="69" x14ac:dyDescent="0.25">
      <c r="A375" s="141"/>
      <c r="B375" s="146">
        <f>B362+1</f>
        <v>22</v>
      </c>
      <c r="C375" s="147" t="str">
        <f>'06-External Development'!D42</f>
        <v>SYNTHETIC ENAMEL PAINT
Providing and applying synthetic enamel paint of approved quality and specified color on new or existing surfaces of walls, doors, and windows, to achieve a uniform and even finish, complete in all respects as per specifications and Engineer’s instructions.</v>
      </c>
      <c r="D375" s="148"/>
      <c r="E375" s="148"/>
      <c r="F375" s="149"/>
      <c r="G375" s="148"/>
      <c r="H375" s="150" t="str">
        <f t="shared" ref="H375:H384" si="31">IF(PRODUCT(D375,E375,F375,G375,I375)=0,"",PRODUCT(D375,E375,F375,G375,I375))</f>
        <v/>
      </c>
      <c r="I375" s="155"/>
      <c r="J375" s="145" t="s">
        <v>54</v>
      </c>
      <c r="K375" s="143">
        <v>1</v>
      </c>
    </row>
    <row r="376" spans="1:11" ht="13.8" x14ac:dyDescent="0.25">
      <c r="A376" s="141"/>
      <c r="B376" s="152"/>
      <c r="C376" s="153"/>
      <c r="D376" s="69"/>
      <c r="E376" s="69"/>
      <c r="F376" s="69"/>
      <c r="G376" s="69"/>
      <c r="H376" s="154" t="str">
        <f t="shared" si="31"/>
        <v/>
      </c>
      <c r="I376" s="151"/>
      <c r="J376" s="145" t="s">
        <v>56</v>
      </c>
      <c r="K376" s="143">
        <v>1</v>
      </c>
    </row>
    <row r="377" spans="1:11" ht="13.8" x14ac:dyDescent="0.25">
      <c r="A377" s="141"/>
      <c r="B377" s="152" t="s">
        <v>62</v>
      </c>
      <c r="C377" s="68" t="s">
        <v>482</v>
      </c>
      <c r="D377" s="69">
        <v>2</v>
      </c>
      <c r="E377" s="69">
        <v>8</v>
      </c>
      <c r="F377" s="69"/>
      <c r="G377" s="69">
        <v>8</v>
      </c>
      <c r="H377" s="154">
        <f t="shared" si="31"/>
        <v>128</v>
      </c>
      <c r="I377" s="151"/>
      <c r="J377" s="145" t="s">
        <v>58</v>
      </c>
      <c r="K377" s="143">
        <v>1</v>
      </c>
    </row>
    <row r="378" spans="1:11" ht="13.8" x14ac:dyDescent="0.25">
      <c r="A378" s="141"/>
      <c r="B378" s="155"/>
      <c r="C378" s="68"/>
      <c r="D378" s="69"/>
      <c r="E378" s="69"/>
      <c r="F378" s="69"/>
      <c r="G378" s="69"/>
      <c r="H378" s="154" t="str">
        <f t="shared" si="31"/>
        <v/>
      </c>
      <c r="I378" s="151"/>
      <c r="J378" s="145" t="s">
        <v>60</v>
      </c>
      <c r="K378" s="143">
        <v>1</v>
      </c>
    </row>
    <row r="379" spans="1:11" ht="13.8" x14ac:dyDescent="0.25">
      <c r="A379" s="141"/>
      <c r="B379" s="152" t="s">
        <v>72</v>
      </c>
      <c r="C379" s="68" t="s">
        <v>484</v>
      </c>
      <c r="D379" s="69"/>
      <c r="E379" s="69"/>
      <c r="F379" s="69"/>
      <c r="G379" s="69"/>
      <c r="H379" s="154" t="str">
        <f t="shared" si="31"/>
        <v/>
      </c>
      <c r="I379" s="151"/>
      <c r="J379" s="145" t="s">
        <v>32</v>
      </c>
      <c r="K379" s="143">
        <v>1</v>
      </c>
    </row>
    <row r="380" spans="1:11" ht="13.8" x14ac:dyDescent="0.25">
      <c r="A380" s="141"/>
      <c r="B380" s="155"/>
      <c r="C380" s="163" t="s">
        <v>485</v>
      </c>
      <c r="D380" s="69">
        <v>4</v>
      </c>
      <c r="E380" s="69">
        <v>2.5</v>
      </c>
      <c r="F380" s="69"/>
      <c r="G380" s="69">
        <v>7</v>
      </c>
      <c r="H380" s="154" t="str">
        <f t="shared" si="31"/>
        <v/>
      </c>
      <c r="I380" s="151">
        <v>0</v>
      </c>
      <c r="J380" s="145" t="s">
        <v>89</v>
      </c>
      <c r="K380" s="143">
        <v>1</v>
      </c>
    </row>
    <row r="381" spans="1:11" ht="13.8" x14ac:dyDescent="0.25">
      <c r="A381" s="141"/>
      <c r="B381" s="155"/>
      <c r="C381" s="163" t="s">
        <v>486</v>
      </c>
      <c r="D381" s="69">
        <v>4</v>
      </c>
      <c r="E381" s="69">
        <v>2.5</v>
      </c>
      <c r="F381" s="69"/>
      <c r="G381" s="69">
        <v>7</v>
      </c>
      <c r="H381" s="154" t="str">
        <f t="shared" si="31"/>
        <v/>
      </c>
      <c r="I381" s="151">
        <v>0</v>
      </c>
      <c r="J381" s="145" t="s">
        <v>95</v>
      </c>
      <c r="K381" s="143">
        <v>1</v>
      </c>
    </row>
    <row r="382" spans="1:11" ht="13.8" x14ac:dyDescent="0.25">
      <c r="A382" s="141"/>
      <c r="B382" s="155"/>
      <c r="C382" s="163"/>
      <c r="D382" s="69"/>
      <c r="E382" s="69"/>
      <c r="F382" s="69"/>
      <c r="G382" s="69"/>
      <c r="H382" s="154" t="str">
        <f t="shared" si="31"/>
        <v/>
      </c>
      <c r="I382" s="151"/>
      <c r="J382" s="145" t="s">
        <v>97</v>
      </c>
      <c r="K382" s="143">
        <v>1</v>
      </c>
    </row>
    <row r="383" spans="1:11" ht="13.8" x14ac:dyDescent="0.25">
      <c r="A383" s="141"/>
      <c r="B383" s="155"/>
      <c r="C383" s="149"/>
      <c r="D383" s="69"/>
      <c r="E383" s="69"/>
      <c r="F383" s="69"/>
      <c r="G383" s="69"/>
      <c r="H383" s="154" t="str">
        <f t="shared" si="31"/>
        <v/>
      </c>
      <c r="I383" s="151"/>
      <c r="J383" s="141"/>
      <c r="K383" s="141"/>
    </row>
    <row r="384" spans="1:11" ht="13.8" x14ac:dyDescent="0.25">
      <c r="A384" s="141"/>
      <c r="B384" s="155"/>
      <c r="C384" s="149"/>
      <c r="D384" s="69"/>
      <c r="E384" s="69"/>
      <c r="F384" s="69"/>
      <c r="G384" s="69"/>
      <c r="H384" s="154" t="str">
        <f t="shared" si="31"/>
        <v/>
      </c>
      <c r="I384" s="151"/>
      <c r="J384" s="141"/>
      <c r="K384" s="141"/>
    </row>
    <row r="385" spans="1:11" ht="13.8" x14ac:dyDescent="0.25">
      <c r="A385" s="141"/>
      <c r="B385" s="156"/>
      <c r="C385" s="157"/>
      <c r="D385" s="157"/>
      <c r="E385" s="158"/>
      <c r="F385" s="550" t="s">
        <v>85</v>
      </c>
      <c r="G385" s="478"/>
      <c r="H385" s="159">
        <f>IF(SUM(H375:H384)=0,"",SUM(H375:H384))</f>
        <v>128</v>
      </c>
      <c r="I385" s="160" t="str">
        <f>IF(I374="1%steel","cft",IF(I374="1.5%steel","cft",IF(I374="2%steel","cft",I374)))</f>
        <v>sft</v>
      </c>
      <c r="J385" s="141"/>
      <c r="K385" s="141"/>
    </row>
    <row r="386" spans="1:11" ht="13.8" x14ac:dyDescent="0.25">
      <c r="A386" s="141"/>
      <c r="B386" s="141"/>
      <c r="C386" s="141"/>
      <c r="D386" s="141"/>
      <c r="E386" s="141"/>
      <c r="F386" s="551" t="s">
        <v>86</v>
      </c>
      <c r="G386" s="476"/>
      <c r="H386" s="161">
        <v>0</v>
      </c>
      <c r="I386" s="162" t="str">
        <f>I385</f>
        <v>sft</v>
      </c>
      <c r="J386" s="141"/>
      <c r="K386" s="141"/>
    </row>
    <row r="387" spans="1:11" ht="13.8" x14ac:dyDescent="0.25">
      <c r="A387" s="141"/>
      <c r="B387" s="141"/>
      <c r="C387" s="141"/>
      <c r="D387" s="141"/>
      <c r="E387" s="141"/>
      <c r="F387" s="550" t="s">
        <v>87</v>
      </c>
      <c r="G387" s="478"/>
      <c r="H387" s="159">
        <f>H386+H385</f>
        <v>128</v>
      </c>
      <c r="I387" s="160" t="str">
        <f>I385</f>
        <v>sft</v>
      </c>
      <c r="J387" s="141"/>
      <c r="K387" s="141"/>
    </row>
    <row r="388" spans="1:11" ht="13.8" x14ac:dyDescent="0.25">
      <c r="A388" s="141"/>
      <c r="B388" s="141"/>
      <c r="C388" s="141"/>
      <c r="D388" s="141"/>
      <c r="E388" s="141"/>
      <c r="F388" s="141"/>
      <c r="G388" s="141"/>
      <c r="H388" s="141"/>
      <c r="I388" s="141"/>
      <c r="J388" s="141"/>
      <c r="K388" s="141"/>
    </row>
    <row r="389" spans="1:11" ht="13.8" x14ac:dyDescent="0.25">
      <c r="A389" s="141"/>
      <c r="B389" s="141"/>
      <c r="C389" s="141"/>
      <c r="D389" s="141"/>
      <c r="E389" s="141"/>
      <c r="F389" s="141"/>
      <c r="G389" s="141"/>
      <c r="H389" s="141"/>
      <c r="I389" s="141"/>
      <c r="J389" s="141"/>
      <c r="K389" s="141"/>
    </row>
    <row r="390" spans="1:11" ht="21.75" customHeight="1" x14ac:dyDescent="0.25">
      <c r="A390" s="141"/>
      <c r="B390" s="131" t="s">
        <v>487</v>
      </c>
      <c r="C390" s="13" t="s">
        <v>400</v>
      </c>
      <c r="D390" s="144"/>
      <c r="E390" s="144"/>
      <c r="F390" s="144"/>
      <c r="G390" s="15"/>
      <c r="H390" s="144"/>
      <c r="I390" s="16" t="s">
        <v>42</v>
      </c>
      <c r="J390" s="145" t="s">
        <v>50</v>
      </c>
      <c r="K390" s="143">
        <v>1</v>
      </c>
    </row>
    <row r="391" spans="1:11" ht="41.4" x14ac:dyDescent="0.25">
      <c r="A391" s="141"/>
      <c r="B391" s="146">
        <f>B375+1</f>
        <v>23</v>
      </c>
      <c r="C391" s="147" t="str">
        <f>'06-External Development'!D48</f>
        <v>Outdoor LED Security Light (60–70W)
Providing, supplying, and installation of SMD LED light fixture (60–70W), IP65 rated, suitable for outdoor/security lighting, conforming to IEC 60598.</v>
      </c>
      <c r="D391" s="148"/>
      <c r="E391" s="148"/>
      <c r="F391" s="149"/>
      <c r="G391" s="148"/>
      <c r="H391" s="150" t="str">
        <f t="shared" ref="H391:H396" si="32">IF(PRODUCT(D391,E391,F391,G391,I391)=0,"",PRODUCT(D391,E391,F391,G391,I391))</f>
        <v/>
      </c>
      <c r="I391" s="155"/>
      <c r="J391" s="145" t="s">
        <v>54</v>
      </c>
      <c r="K391" s="143">
        <v>1</v>
      </c>
    </row>
    <row r="392" spans="1:11" ht="13.8" x14ac:dyDescent="0.25">
      <c r="A392" s="141"/>
      <c r="B392" s="152"/>
      <c r="C392" s="153"/>
      <c r="D392" s="69"/>
      <c r="E392" s="69"/>
      <c r="F392" s="69"/>
      <c r="G392" s="69"/>
      <c r="H392" s="154" t="str">
        <f t="shared" si="32"/>
        <v/>
      </c>
      <c r="I392" s="151"/>
      <c r="J392" s="145" t="s">
        <v>56</v>
      </c>
      <c r="K392" s="143">
        <v>1</v>
      </c>
    </row>
    <row r="393" spans="1:11" ht="13.8" x14ac:dyDescent="0.25">
      <c r="A393" s="141"/>
      <c r="B393" s="152" t="s">
        <v>62</v>
      </c>
      <c r="C393" s="68" t="s">
        <v>488</v>
      </c>
      <c r="D393" s="69">
        <v>2</v>
      </c>
      <c r="E393" s="69"/>
      <c r="F393" s="69"/>
      <c r="G393" s="69"/>
      <c r="H393" s="154">
        <f t="shared" si="32"/>
        <v>2</v>
      </c>
      <c r="I393" s="151"/>
      <c r="J393" s="145" t="s">
        <v>58</v>
      </c>
      <c r="K393" s="143">
        <v>1</v>
      </c>
    </row>
    <row r="394" spans="1:11" ht="13.8" x14ac:dyDescent="0.25">
      <c r="A394" s="141"/>
      <c r="B394" s="155"/>
      <c r="C394" s="68"/>
      <c r="D394" s="69"/>
      <c r="E394" s="69"/>
      <c r="F394" s="69"/>
      <c r="G394" s="69"/>
      <c r="H394" s="154" t="str">
        <f t="shared" si="32"/>
        <v/>
      </c>
      <c r="I394" s="151"/>
      <c r="J394" s="145" t="s">
        <v>60</v>
      </c>
      <c r="K394" s="143">
        <v>1</v>
      </c>
    </row>
    <row r="395" spans="1:11" ht="13.8" x14ac:dyDescent="0.25">
      <c r="A395" s="141"/>
      <c r="B395" s="155"/>
      <c r="C395" s="149"/>
      <c r="D395" s="69"/>
      <c r="E395" s="69"/>
      <c r="F395" s="69"/>
      <c r="G395" s="69"/>
      <c r="H395" s="154" t="str">
        <f t="shared" si="32"/>
        <v/>
      </c>
      <c r="I395" s="151"/>
      <c r="J395" s="141"/>
      <c r="K395" s="141"/>
    </row>
    <row r="396" spans="1:11" ht="13.8" x14ac:dyDescent="0.25">
      <c r="A396" s="141"/>
      <c r="B396" s="155"/>
      <c r="C396" s="149"/>
      <c r="D396" s="69"/>
      <c r="E396" s="69"/>
      <c r="F396" s="69"/>
      <c r="G396" s="69"/>
      <c r="H396" s="154" t="str">
        <f t="shared" si="32"/>
        <v/>
      </c>
      <c r="I396" s="151"/>
      <c r="J396" s="141"/>
      <c r="K396" s="141"/>
    </row>
    <row r="397" spans="1:11" ht="13.8" x14ac:dyDescent="0.25">
      <c r="A397" s="141"/>
      <c r="B397" s="156"/>
      <c r="C397" s="157"/>
      <c r="D397" s="157"/>
      <c r="E397" s="158"/>
      <c r="F397" s="550" t="s">
        <v>85</v>
      </c>
      <c r="G397" s="478"/>
      <c r="H397" s="159">
        <f>IF(SUM(H391:H396)=0,"",SUM(H391:H396))</f>
        <v>2</v>
      </c>
      <c r="I397" s="160" t="str">
        <f>IF(I390="1%steel","cft",IF(I390="1.5%steel","cft",IF(I390="2%steel","cft",I390)))</f>
        <v>No</v>
      </c>
      <c r="J397" s="141"/>
      <c r="K397" s="141"/>
    </row>
    <row r="398" spans="1:11" ht="13.8" x14ac:dyDescent="0.25">
      <c r="A398" s="141"/>
      <c r="B398" s="141"/>
      <c r="C398" s="141"/>
      <c r="D398" s="141"/>
      <c r="E398" s="141"/>
      <c r="F398" s="551" t="s">
        <v>86</v>
      </c>
      <c r="G398" s="476"/>
      <c r="H398" s="161">
        <v>0</v>
      </c>
      <c r="I398" s="162" t="str">
        <f>I397</f>
        <v>No</v>
      </c>
      <c r="J398" s="141"/>
      <c r="K398" s="141"/>
    </row>
    <row r="399" spans="1:11" ht="13.8" x14ac:dyDescent="0.25">
      <c r="A399" s="141"/>
      <c r="B399" s="141"/>
      <c r="C399" s="141"/>
      <c r="D399" s="141"/>
      <c r="E399" s="141"/>
      <c r="F399" s="550" t="s">
        <v>87</v>
      </c>
      <c r="G399" s="478"/>
      <c r="H399" s="159">
        <f>H398+H397</f>
        <v>2</v>
      </c>
      <c r="I399" s="160" t="str">
        <f>I397</f>
        <v>No</v>
      </c>
      <c r="J399" s="141"/>
      <c r="K399" s="141"/>
    </row>
    <row r="400" spans="1:11" ht="13.8" x14ac:dyDescent="0.25">
      <c r="A400" s="141"/>
      <c r="B400" s="141"/>
      <c r="C400" s="141"/>
      <c r="D400" s="141"/>
      <c r="E400" s="141"/>
      <c r="F400" s="141"/>
      <c r="G400" s="141"/>
      <c r="H400" s="141"/>
      <c r="I400" s="141"/>
      <c r="J400" s="141"/>
      <c r="K400" s="141"/>
    </row>
    <row r="401" spans="1:11" ht="13.8" x14ac:dyDescent="0.25">
      <c r="A401" s="141"/>
      <c r="B401" s="141"/>
      <c r="C401" s="141"/>
      <c r="D401" s="141"/>
      <c r="E401" s="141"/>
      <c r="F401" s="141"/>
      <c r="G401" s="141"/>
      <c r="H401" s="141"/>
      <c r="I401" s="141"/>
      <c r="J401" s="141"/>
      <c r="K401" s="141"/>
    </row>
    <row r="402" spans="1:11" ht="21.75" customHeight="1" x14ac:dyDescent="0.25">
      <c r="A402" s="141"/>
      <c r="B402" s="131" t="s">
        <v>487</v>
      </c>
      <c r="C402" s="13" t="s">
        <v>400</v>
      </c>
      <c r="D402" s="144"/>
      <c r="E402" s="144"/>
      <c r="F402" s="144"/>
      <c r="G402" s="15"/>
      <c r="H402" s="144"/>
      <c r="I402" s="16" t="s">
        <v>42</v>
      </c>
      <c r="J402" s="145" t="s">
        <v>50</v>
      </c>
      <c r="K402" s="143">
        <v>1</v>
      </c>
    </row>
    <row r="403" spans="1:11" ht="55.2" x14ac:dyDescent="0.25">
      <c r="A403" s="141"/>
      <c r="B403" s="146">
        <f>B391+1</f>
        <v>24</v>
      </c>
      <c r="C403" s="147" t="str">
        <f>'06-External Development'!D49</f>
        <v>Lightning Arrester / Air Terminal
Providing installation, testing, and commissioning of the lightning air terminal system, complete with down conductor and accessories, conforming to IEC 62305.</v>
      </c>
      <c r="D403" s="148"/>
      <c r="E403" s="148"/>
      <c r="F403" s="149"/>
      <c r="G403" s="148"/>
      <c r="H403" s="150" t="str">
        <f t="shared" ref="H403:H408" si="33">IF(PRODUCT(D403,E403,F403,G403,I403)=0,"",PRODUCT(D403,E403,F403,G403,I403))</f>
        <v/>
      </c>
      <c r="I403" s="155"/>
      <c r="J403" s="145" t="s">
        <v>54</v>
      </c>
      <c r="K403" s="143">
        <v>1</v>
      </c>
    </row>
    <row r="404" spans="1:11" ht="13.8" x14ac:dyDescent="0.25">
      <c r="A404" s="141"/>
      <c r="B404" s="152"/>
      <c r="C404" s="153"/>
      <c r="D404" s="69"/>
      <c r="E404" s="69"/>
      <c r="F404" s="69"/>
      <c r="G404" s="69"/>
      <c r="H404" s="154" t="str">
        <f t="shared" si="33"/>
        <v/>
      </c>
      <c r="I404" s="151"/>
      <c r="J404" s="145" t="s">
        <v>56</v>
      </c>
      <c r="K404" s="143">
        <v>1</v>
      </c>
    </row>
    <row r="405" spans="1:11" ht="13.8" x14ac:dyDescent="0.25">
      <c r="A405" s="141"/>
      <c r="B405" s="152" t="s">
        <v>62</v>
      </c>
      <c r="C405" s="68" t="s">
        <v>489</v>
      </c>
      <c r="D405" s="69">
        <v>1</v>
      </c>
      <c r="E405" s="69"/>
      <c r="F405" s="69"/>
      <c r="G405" s="69"/>
      <c r="H405" s="154">
        <f t="shared" si="33"/>
        <v>1</v>
      </c>
      <c r="I405" s="151"/>
      <c r="J405" s="145" t="s">
        <v>58</v>
      </c>
      <c r="K405" s="143">
        <v>1</v>
      </c>
    </row>
    <row r="406" spans="1:11" ht="13.8" x14ac:dyDescent="0.25">
      <c r="A406" s="141"/>
      <c r="B406" s="155"/>
      <c r="C406" s="68"/>
      <c r="D406" s="69"/>
      <c r="E406" s="69"/>
      <c r="F406" s="69"/>
      <c r="G406" s="69"/>
      <c r="H406" s="154" t="str">
        <f t="shared" si="33"/>
        <v/>
      </c>
      <c r="I406" s="151"/>
      <c r="J406" s="145" t="s">
        <v>60</v>
      </c>
      <c r="K406" s="143">
        <v>1</v>
      </c>
    </row>
    <row r="407" spans="1:11" ht="13.8" x14ac:dyDescent="0.25">
      <c r="A407" s="141"/>
      <c r="B407" s="155"/>
      <c r="C407" s="149"/>
      <c r="D407" s="69"/>
      <c r="E407" s="69"/>
      <c r="F407" s="69"/>
      <c r="G407" s="69"/>
      <c r="H407" s="154" t="str">
        <f t="shared" si="33"/>
        <v/>
      </c>
      <c r="I407" s="151"/>
      <c r="J407" s="141"/>
      <c r="K407" s="141"/>
    </row>
    <row r="408" spans="1:11" ht="13.8" x14ac:dyDescent="0.25">
      <c r="A408" s="141"/>
      <c r="B408" s="155"/>
      <c r="C408" s="149"/>
      <c r="D408" s="69"/>
      <c r="E408" s="69"/>
      <c r="F408" s="69"/>
      <c r="G408" s="69"/>
      <c r="H408" s="154" t="str">
        <f t="shared" si="33"/>
        <v/>
      </c>
      <c r="I408" s="151"/>
      <c r="J408" s="141"/>
      <c r="K408" s="141"/>
    </row>
    <row r="409" spans="1:11" ht="13.8" x14ac:dyDescent="0.25">
      <c r="A409" s="141"/>
      <c r="B409" s="156"/>
      <c r="C409" s="157"/>
      <c r="D409" s="157"/>
      <c r="E409" s="158"/>
      <c r="F409" s="550" t="s">
        <v>85</v>
      </c>
      <c r="G409" s="478"/>
      <c r="H409" s="159">
        <f>IF(SUM(H403:H408)=0,"",SUM(H403:H408))</f>
        <v>1</v>
      </c>
      <c r="I409" s="160" t="str">
        <f>IF(I402="1%steel","cft",IF(I402="1.5%steel","cft",IF(I402="2%steel","cft",I402)))</f>
        <v>No</v>
      </c>
      <c r="J409" s="141"/>
      <c r="K409" s="141"/>
    </row>
    <row r="410" spans="1:11" ht="13.8" x14ac:dyDescent="0.25">
      <c r="A410" s="141"/>
      <c r="B410" s="141"/>
      <c r="C410" s="141"/>
      <c r="D410" s="141"/>
      <c r="E410" s="141"/>
      <c r="F410" s="551" t="s">
        <v>86</v>
      </c>
      <c r="G410" s="476"/>
      <c r="H410" s="161">
        <v>0</v>
      </c>
      <c r="I410" s="162" t="str">
        <f>I409</f>
        <v>No</v>
      </c>
      <c r="J410" s="141"/>
      <c r="K410" s="141"/>
    </row>
    <row r="411" spans="1:11" ht="13.8" x14ac:dyDescent="0.25">
      <c r="A411" s="141"/>
      <c r="B411" s="141"/>
      <c r="C411" s="141"/>
      <c r="D411" s="141"/>
      <c r="E411" s="141"/>
      <c r="F411" s="550" t="s">
        <v>87</v>
      </c>
      <c r="G411" s="478"/>
      <c r="H411" s="159">
        <f>H410+H409</f>
        <v>1</v>
      </c>
      <c r="I411" s="160" t="str">
        <f>I409</f>
        <v>No</v>
      </c>
      <c r="J411" s="141"/>
      <c r="K411" s="141"/>
    </row>
    <row r="412" spans="1:11" ht="13.8" x14ac:dyDescent="0.25">
      <c r="A412" s="141"/>
      <c r="B412" s="141"/>
      <c r="C412" s="141"/>
      <c r="D412" s="141"/>
      <c r="E412" s="141"/>
      <c r="F412" s="141"/>
      <c r="G412" s="141"/>
      <c r="H412" s="141"/>
      <c r="I412" s="141"/>
      <c r="J412" s="141"/>
      <c r="K412" s="141"/>
    </row>
    <row r="413" spans="1:11" ht="13.8" x14ac:dyDescent="0.25">
      <c r="A413" s="141"/>
      <c r="B413" s="141"/>
      <c r="C413" s="141"/>
      <c r="D413" s="141"/>
      <c r="E413" s="141"/>
      <c r="F413" s="141"/>
      <c r="G413" s="141"/>
      <c r="H413" s="141"/>
      <c r="I413" s="141"/>
      <c r="J413" s="141"/>
      <c r="K413" s="141"/>
    </row>
    <row r="414" spans="1:11" ht="21.75" customHeight="1" x14ac:dyDescent="0.25">
      <c r="A414" s="141"/>
      <c r="B414" s="131" t="s">
        <v>487</v>
      </c>
      <c r="C414" s="13" t="s">
        <v>400</v>
      </c>
      <c r="D414" s="144"/>
      <c r="E414" s="144"/>
      <c r="F414" s="144"/>
      <c r="G414" s="15"/>
      <c r="H414" s="144"/>
      <c r="I414" s="16" t="s">
        <v>112</v>
      </c>
      <c r="J414" s="145" t="s">
        <v>50</v>
      </c>
      <c r="K414" s="143">
        <v>1</v>
      </c>
    </row>
    <row r="415" spans="1:11" ht="13.8" x14ac:dyDescent="0.25">
      <c r="A415" s="141"/>
      <c r="B415" s="146">
        <f>B403+1</f>
        <v>25</v>
      </c>
      <c r="C415" s="147" t="e">
        <f>#REF!</f>
        <v>#REF!</v>
      </c>
      <c r="D415" s="148"/>
      <c r="E415" s="148"/>
      <c r="F415" s="149"/>
      <c r="G415" s="148"/>
      <c r="H415" s="150" t="str">
        <f t="shared" ref="H415:H421" si="34">IF(PRODUCT(D415,E415,F415,G415,I415)=0,"",PRODUCT(D415,E415,F415,G415,I415))</f>
        <v/>
      </c>
      <c r="I415" s="155"/>
      <c r="J415" s="145" t="s">
        <v>54</v>
      </c>
      <c r="K415" s="143">
        <v>1</v>
      </c>
    </row>
    <row r="416" spans="1:11" ht="13.8" x14ac:dyDescent="0.25">
      <c r="A416" s="141"/>
      <c r="B416" s="152"/>
      <c r="C416" s="153"/>
      <c r="D416" s="69"/>
      <c r="E416" s="69"/>
      <c r="F416" s="69"/>
      <c r="G416" s="69"/>
      <c r="H416" s="154" t="str">
        <f t="shared" si="34"/>
        <v/>
      </c>
      <c r="I416" s="151"/>
      <c r="J416" s="145" t="s">
        <v>56</v>
      </c>
      <c r="K416" s="143">
        <v>1</v>
      </c>
    </row>
    <row r="417" spans="1:11" ht="13.8" x14ac:dyDescent="0.25">
      <c r="A417" s="141"/>
      <c r="B417" s="152" t="s">
        <v>62</v>
      </c>
      <c r="C417" s="68" t="s">
        <v>490</v>
      </c>
      <c r="D417" s="69">
        <v>1</v>
      </c>
      <c r="E417" s="69">
        <v>100</v>
      </c>
      <c r="F417" s="69"/>
      <c r="G417" s="69"/>
      <c r="H417" s="154" t="str">
        <f t="shared" si="34"/>
        <v/>
      </c>
      <c r="I417" s="151">
        <v>0</v>
      </c>
      <c r="J417" s="145" t="s">
        <v>58</v>
      </c>
      <c r="K417" s="143">
        <v>1</v>
      </c>
    </row>
    <row r="418" spans="1:11" ht="13.8" x14ac:dyDescent="0.25">
      <c r="A418" s="141"/>
      <c r="B418" s="155"/>
      <c r="C418" s="68"/>
      <c r="D418" s="69"/>
      <c r="E418" s="69"/>
      <c r="F418" s="69"/>
      <c r="G418" s="69"/>
      <c r="H418" s="154" t="str">
        <f t="shared" si="34"/>
        <v/>
      </c>
      <c r="I418" s="151"/>
      <c r="J418" s="145" t="s">
        <v>60</v>
      </c>
      <c r="K418" s="143">
        <v>1</v>
      </c>
    </row>
    <row r="419" spans="1:11" ht="13.8" x14ac:dyDescent="0.25">
      <c r="A419" s="141"/>
      <c r="B419" s="155"/>
      <c r="C419" s="68"/>
      <c r="D419" s="69"/>
      <c r="E419" s="69"/>
      <c r="F419" s="69"/>
      <c r="G419" s="69"/>
      <c r="H419" s="154" t="str">
        <f t="shared" si="34"/>
        <v/>
      </c>
      <c r="I419" s="151"/>
      <c r="J419" s="145" t="s">
        <v>32</v>
      </c>
      <c r="K419" s="143">
        <v>1</v>
      </c>
    </row>
    <row r="420" spans="1:11" ht="13.8" x14ac:dyDescent="0.25">
      <c r="A420" s="141"/>
      <c r="B420" s="155"/>
      <c r="C420" s="149"/>
      <c r="D420" s="69"/>
      <c r="E420" s="69"/>
      <c r="F420" s="69"/>
      <c r="G420" s="69"/>
      <c r="H420" s="154" t="str">
        <f t="shared" si="34"/>
        <v/>
      </c>
      <c r="I420" s="151"/>
      <c r="J420" s="141"/>
      <c r="K420" s="141"/>
    </row>
    <row r="421" spans="1:11" ht="13.8" x14ac:dyDescent="0.25">
      <c r="A421" s="141"/>
      <c r="B421" s="155"/>
      <c r="C421" s="149"/>
      <c r="D421" s="69"/>
      <c r="E421" s="69"/>
      <c r="F421" s="69"/>
      <c r="G421" s="69"/>
      <c r="H421" s="154" t="str">
        <f t="shared" si="34"/>
        <v/>
      </c>
      <c r="I421" s="151"/>
      <c r="J421" s="141"/>
      <c r="K421" s="141"/>
    </row>
    <row r="422" spans="1:11" ht="13.8" x14ac:dyDescent="0.25">
      <c r="A422" s="141"/>
      <c r="B422" s="156"/>
      <c r="C422" s="157"/>
      <c r="D422" s="157"/>
      <c r="E422" s="158"/>
      <c r="F422" s="550" t="s">
        <v>85</v>
      </c>
      <c r="G422" s="478"/>
      <c r="H422" s="159" t="str">
        <f>IF(SUM(H415:H421)=0,"",SUM(H415:H421))</f>
        <v/>
      </c>
      <c r="I422" s="160" t="str">
        <f>IF(I414="1%steel","cft",IF(I414="1.5%steel","cft",IF(I414="2%steel","cft",I414)))</f>
        <v>ft</v>
      </c>
      <c r="J422" s="141"/>
      <c r="K422" s="141"/>
    </row>
    <row r="423" spans="1:11" ht="13.8" x14ac:dyDescent="0.25">
      <c r="A423" s="141"/>
      <c r="B423" s="141"/>
      <c r="C423" s="141"/>
      <c r="D423" s="141"/>
      <c r="E423" s="141"/>
      <c r="F423" s="551" t="s">
        <v>86</v>
      </c>
      <c r="G423" s="476"/>
      <c r="H423" s="161">
        <v>0</v>
      </c>
      <c r="I423" s="162" t="str">
        <f>I422</f>
        <v>ft</v>
      </c>
      <c r="J423" s="141"/>
      <c r="K423" s="141"/>
    </row>
    <row r="424" spans="1:11" ht="13.8" x14ac:dyDescent="0.25">
      <c r="A424" s="141"/>
      <c r="B424" s="141"/>
      <c r="C424" s="141"/>
      <c r="D424" s="141"/>
      <c r="E424" s="141"/>
      <c r="F424" s="550" t="s">
        <v>87</v>
      </c>
      <c r="G424" s="478"/>
      <c r="H424" s="159" t="e">
        <f>H423+H422</f>
        <v>#VALUE!</v>
      </c>
      <c r="I424" s="160" t="str">
        <f>I422</f>
        <v>ft</v>
      </c>
      <c r="J424" s="141"/>
      <c r="K424" s="141"/>
    </row>
    <row r="425" spans="1:11" ht="13.8" x14ac:dyDescent="0.25">
      <c r="A425" s="141"/>
      <c r="B425" s="141"/>
      <c r="C425" s="141"/>
      <c r="D425" s="141"/>
      <c r="E425" s="141"/>
      <c r="F425" s="141"/>
      <c r="G425" s="141"/>
      <c r="H425" s="141"/>
      <c r="I425" s="141"/>
      <c r="J425" s="141"/>
      <c r="K425" s="141"/>
    </row>
    <row r="426" spans="1:11" ht="13.8" x14ac:dyDescent="0.25">
      <c r="A426" s="141"/>
      <c r="B426" s="141"/>
      <c r="C426" s="141"/>
      <c r="D426" s="141"/>
      <c r="E426" s="141"/>
      <c r="F426" s="141"/>
      <c r="G426" s="141"/>
      <c r="H426" s="141"/>
      <c r="I426" s="141"/>
      <c r="J426" s="141"/>
      <c r="K426" s="141"/>
    </row>
    <row r="427" spans="1:11" ht="21.75" customHeight="1" x14ac:dyDescent="0.25">
      <c r="A427" s="141"/>
      <c r="B427" s="131" t="s">
        <v>487</v>
      </c>
      <c r="C427" s="13" t="s">
        <v>400</v>
      </c>
      <c r="D427" s="144"/>
      <c r="E427" s="144"/>
      <c r="F427" s="144"/>
      <c r="G427" s="15"/>
      <c r="H427" s="144"/>
      <c r="I427" s="16" t="s">
        <v>42</v>
      </c>
      <c r="J427" s="145" t="s">
        <v>50</v>
      </c>
      <c r="K427" s="143">
        <v>1</v>
      </c>
    </row>
    <row r="428" spans="1:11" ht="41.4" x14ac:dyDescent="0.25">
      <c r="A428" s="141"/>
      <c r="B428" s="146">
        <f>B415+1</f>
        <v>26</v>
      </c>
      <c r="C428" s="147" t="str">
        <f>'06-External Development'!D50</f>
        <v xml:space="preserve">Earth Bore Installation
Drilling of earth bore (3” dia, 10–15 ft deep or up to water table), including backfilling, compaction, and completion as per IEEE/PEC standards. </v>
      </c>
      <c r="D428" s="148"/>
      <c r="E428" s="148"/>
      <c r="F428" s="149"/>
      <c r="G428" s="148"/>
      <c r="H428" s="150" t="str">
        <f t="shared" ref="H428:H433" si="35">IF(PRODUCT(D428,E428,F428,G428,I428)=0,"",PRODUCT(D428,E428,F428,G428,I428))</f>
        <v/>
      </c>
      <c r="I428" s="155"/>
      <c r="J428" s="145" t="s">
        <v>54</v>
      </c>
      <c r="K428" s="143">
        <v>1</v>
      </c>
    </row>
    <row r="429" spans="1:11" ht="13.8" x14ac:dyDescent="0.25">
      <c r="A429" s="141"/>
      <c r="B429" s="152"/>
      <c r="C429" s="153"/>
      <c r="D429" s="69"/>
      <c r="E429" s="69"/>
      <c r="F429" s="69"/>
      <c r="G429" s="69"/>
      <c r="H429" s="154" t="str">
        <f t="shared" si="35"/>
        <v/>
      </c>
      <c r="I429" s="151"/>
      <c r="J429" s="145" t="s">
        <v>56</v>
      </c>
      <c r="K429" s="143">
        <v>1</v>
      </c>
    </row>
    <row r="430" spans="1:11" ht="13.8" x14ac:dyDescent="0.25">
      <c r="A430" s="141"/>
      <c r="B430" s="152" t="s">
        <v>62</v>
      </c>
      <c r="C430" s="68" t="s">
        <v>491</v>
      </c>
      <c r="D430" s="69">
        <v>1</v>
      </c>
      <c r="E430" s="69"/>
      <c r="F430" s="69"/>
      <c r="G430" s="69"/>
      <c r="H430" s="154">
        <f t="shared" si="35"/>
        <v>1</v>
      </c>
      <c r="I430" s="151"/>
      <c r="J430" s="145" t="s">
        <v>58</v>
      </c>
      <c r="K430" s="143">
        <v>1</v>
      </c>
    </row>
    <row r="431" spans="1:11" ht="13.8" x14ac:dyDescent="0.25">
      <c r="A431" s="141"/>
      <c r="B431" s="155"/>
      <c r="C431" s="68"/>
      <c r="D431" s="69"/>
      <c r="E431" s="69"/>
      <c r="F431" s="69"/>
      <c r="G431" s="69"/>
      <c r="H431" s="154" t="str">
        <f t="shared" si="35"/>
        <v/>
      </c>
      <c r="I431" s="151"/>
      <c r="J431" s="145" t="s">
        <v>60</v>
      </c>
      <c r="K431" s="143">
        <v>1</v>
      </c>
    </row>
    <row r="432" spans="1:11" ht="13.8" x14ac:dyDescent="0.25">
      <c r="A432" s="141"/>
      <c r="B432" s="155"/>
      <c r="C432" s="149"/>
      <c r="D432" s="69"/>
      <c r="E432" s="69"/>
      <c r="F432" s="69"/>
      <c r="G432" s="69"/>
      <c r="H432" s="154" t="str">
        <f t="shared" si="35"/>
        <v/>
      </c>
      <c r="I432" s="151"/>
      <c r="J432" s="141"/>
      <c r="K432" s="141"/>
    </row>
    <row r="433" spans="1:11" ht="13.8" x14ac:dyDescent="0.25">
      <c r="A433" s="141"/>
      <c r="B433" s="155"/>
      <c r="C433" s="149"/>
      <c r="D433" s="69"/>
      <c r="E433" s="69"/>
      <c r="F433" s="69"/>
      <c r="G433" s="69"/>
      <c r="H433" s="154" t="str">
        <f t="shared" si="35"/>
        <v/>
      </c>
      <c r="I433" s="151"/>
      <c r="J433" s="141"/>
      <c r="K433" s="141"/>
    </row>
    <row r="434" spans="1:11" ht="13.8" x14ac:dyDescent="0.25">
      <c r="A434" s="141"/>
      <c r="B434" s="156"/>
      <c r="C434" s="157"/>
      <c r="D434" s="157"/>
      <c r="E434" s="158"/>
      <c r="F434" s="550" t="s">
        <v>85</v>
      </c>
      <c r="G434" s="478"/>
      <c r="H434" s="159">
        <f>IF(SUM(H428:H433)=0,"",SUM(H428:H433))</f>
        <v>1</v>
      </c>
      <c r="I434" s="160" t="str">
        <f>IF(I427="1%steel","cft",IF(I427="1.5%steel","cft",IF(I427="2%steel","cft",I427)))</f>
        <v>No</v>
      </c>
      <c r="J434" s="141"/>
      <c r="K434" s="141"/>
    </row>
    <row r="435" spans="1:11" ht="13.8" x14ac:dyDescent="0.25">
      <c r="A435" s="141"/>
      <c r="B435" s="141"/>
      <c r="C435" s="141"/>
      <c r="D435" s="141"/>
      <c r="E435" s="141"/>
      <c r="F435" s="551" t="s">
        <v>86</v>
      </c>
      <c r="G435" s="476"/>
      <c r="H435" s="161">
        <v>0</v>
      </c>
      <c r="I435" s="162" t="str">
        <f>I434</f>
        <v>No</v>
      </c>
      <c r="J435" s="141"/>
      <c r="K435" s="141"/>
    </row>
    <row r="436" spans="1:11" ht="13.8" x14ac:dyDescent="0.25">
      <c r="A436" s="141"/>
      <c r="B436" s="141"/>
      <c r="C436" s="141"/>
      <c r="D436" s="141"/>
      <c r="E436" s="141"/>
      <c r="F436" s="550" t="s">
        <v>87</v>
      </c>
      <c r="G436" s="478"/>
      <c r="H436" s="159">
        <f>H435+H434</f>
        <v>1</v>
      </c>
      <c r="I436" s="160" t="str">
        <f>I434</f>
        <v>No</v>
      </c>
      <c r="J436" s="141"/>
      <c r="K436" s="141"/>
    </row>
    <row r="437" spans="1:11" ht="13.8" x14ac:dyDescent="0.25">
      <c r="A437" s="141"/>
      <c r="B437" s="141"/>
      <c r="C437" s="141"/>
      <c r="D437" s="141"/>
      <c r="E437" s="141"/>
      <c r="F437" s="141"/>
      <c r="G437" s="141"/>
      <c r="H437" s="141"/>
      <c r="I437" s="141"/>
      <c r="J437" s="141"/>
      <c r="K437" s="141"/>
    </row>
    <row r="438" spans="1:11" ht="13.8" x14ac:dyDescent="0.25">
      <c r="A438" s="141"/>
      <c r="B438" s="141"/>
      <c r="C438" s="141"/>
      <c r="D438" s="141"/>
      <c r="E438" s="141"/>
      <c r="F438" s="141"/>
      <c r="G438" s="141"/>
      <c r="H438" s="141"/>
      <c r="I438" s="141"/>
      <c r="J438" s="141"/>
      <c r="K438" s="141"/>
    </row>
    <row r="439" spans="1:11" ht="21.75" customHeight="1" x14ac:dyDescent="0.25">
      <c r="A439" s="141"/>
      <c r="B439" s="131" t="s">
        <v>487</v>
      </c>
      <c r="C439" s="13" t="s">
        <v>400</v>
      </c>
      <c r="D439" s="144"/>
      <c r="E439" s="144"/>
      <c r="F439" s="144"/>
      <c r="G439" s="15"/>
      <c r="H439" s="144"/>
      <c r="I439" s="16" t="s">
        <v>42</v>
      </c>
      <c r="J439" s="145" t="s">
        <v>50</v>
      </c>
      <c r="K439" s="143">
        <v>1</v>
      </c>
    </row>
    <row r="440" spans="1:11" ht="41.4" x14ac:dyDescent="0.25">
      <c r="A440" s="141"/>
      <c r="B440" s="146">
        <f>B428+1</f>
        <v>27</v>
      </c>
      <c r="C440" s="147" t="str">
        <f>'06-External Development'!D51</f>
        <v>Earthing Inspection Pit
Construction of watertight brick masonry inspection chamber for earthing system with CI cover, complete in all respects.</v>
      </c>
      <c r="D440" s="148"/>
      <c r="E440" s="148"/>
      <c r="F440" s="149"/>
      <c r="G440" s="148"/>
      <c r="H440" s="150" t="str">
        <f t="shared" ref="H440:H445" si="36">IF(PRODUCT(D440,E440,F440,G440,I440)=0,"",PRODUCT(D440,E440,F440,G440,I440))</f>
        <v/>
      </c>
      <c r="I440" s="155"/>
      <c r="J440" s="145" t="s">
        <v>54</v>
      </c>
      <c r="K440" s="143">
        <v>1</v>
      </c>
    </row>
    <row r="441" spans="1:11" ht="13.8" x14ac:dyDescent="0.25">
      <c r="A441" s="141"/>
      <c r="B441" s="152"/>
      <c r="C441" s="153"/>
      <c r="D441" s="69"/>
      <c r="E441" s="69"/>
      <c r="F441" s="69"/>
      <c r="G441" s="69"/>
      <c r="H441" s="154" t="str">
        <f t="shared" si="36"/>
        <v/>
      </c>
      <c r="I441" s="151"/>
      <c r="J441" s="145" t="s">
        <v>56</v>
      </c>
      <c r="K441" s="143">
        <v>1</v>
      </c>
    </row>
    <row r="442" spans="1:11" ht="13.8" x14ac:dyDescent="0.25">
      <c r="A442" s="141"/>
      <c r="B442" s="152" t="s">
        <v>62</v>
      </c>
      <c r="C442" s="68" t="s">
        <v>491</v>
      </c>
      <c r="D442" s="69">
        <v>1</v>
      </c>
      <c r="E442" s="69"/>
      <c r="F442" s="69"/>
      <c r="G442" s="69"/>
      <c r="H442" s="154">
        <f t="shared" si="36"/>
        <v>1</v>
      </c>
      <c r="I442" s="151"/>
      <c r="J442" s="145" t="s">
        <v>58</v>
      </c>
      <c r="K442" s="143">
        <v>1</v>
      </c>
    </row>
    <row r="443" spans="1:11" ht="13.8" x14ac:dyDescent="0.25">
      <c r="A443" s="141"/>
      <c r="B443" s="155"/>
      <c r="C443" s="163"/>
      <c r="D443" s="68"/>
      <c r="E443" s="69"/>
      <c r="F443" s="69"/>
      <c r="G443" s="69"/>
      <c r="H443" s="154" t="str">
        <f t="shared" si="36"/>
        <v/>
      </c>
      <c r="I443" s="151"/>
      <c r="J443" s="145" t="s">
        <v>60</v>
      </c>
      <c r="K443" s="143">
        <v>1</v>
      </c>
    </row>
    <row r="444" spans="1:11" ht="13.8" x14ac:dyDescent="0.25">
      <c r="A444" s="141"/>
      <c r="B444" s="155"/>
      <c r="C444" s="149"/>
      <c r="D444" s="69"/>
      <c r="E444" s="69"/>
      <c r="F444" s="69"/>
      <c r="G444" s="69"/>
      <c r="H444" s="154" t="str">
        <f t="shared" si="36"/>
        <v/>
      </c>
      <c r="I444" s="151"/>
      <c r="J444" s="141"/>
      <c r="K444" s="141"/>
    </row>
    <row r="445" spans="1:11" ht="13.8" x14ac:dyDescent="0.25">
      <c r="A445" s="141"/>
      <c r="B445" s="155"/>
      <c r="C445" s="149"/>
      <c r="D445" s="69"/>
      <c r="E445" s="69"/>
      <c r="F445" s="69"/>
      <c r="G445" s="69"/>
      <c r="H445" s="154" t="str">
        <f t="shared" si="36"/>
        <v/>
      </c>
      <c r="I445" s="151"/>
      <c r="J445" s="141"/>
      <c r="K445" s="141"/>
    </row>
    <row r="446" spans="1:11" ht="13.8" x14ac:dyDescent="0.25">
      <c r="A446" s="141"/>
      <c r="B446" s="156"/>
      <c r="C446" s="157"/>
      <c r="D446" s="157"/>
      <c r="E446" s="158"/>
      <c r="F446" s="550" t="s">
        <v>85</v>
      </c>
      <c r="G446" s="478"/>
      <c r="H446" s="159">
        <f>IF(SUM(H440:H445)=0,"",SUM(H440:H445))</f>
        <v>1</v>
      </c>
      <c r="I446" s="160" t="str">
        <f>IF(I439="1%steel","cft",IF(I439="1.5%steel","cft",IF(I439="2%steel","cft",I439)))</f>
        <v>No</v>
      </c>
      <c r="J446" s="141"/>
      <c r="K446" s="141"/>
    </row>
    <row r="447" spans="1:11" ht="13.8" x14ac:dyDescent="0.25">
      <c r="A447" s="141"/>
      <c r="B447" s="141"/>
      <c r="C447" s="141"/>
      <c r="D447" s="141"/>
      <c r="E447" s="141"/>
      <c r="F447" s="551" t="s">
        <v>86</v>
      </c>
      <c r="G447" s="476"/>
      <c r="H447" s="161">
        <v>0</v>
      </c>
      <c r="I447" s="162" t="str">
        <f>I446</f>
        <v>No</v>
      </c>
      <c r="J447" s="141"/>
      <c r="K447" s="141"/>
    </row>
    <row r="448" spans="1:11" ht="13.8" x14ac:dyDescent="0.25">
      <c r="A448" s="141"/>
      <c r="B448" s="141"/>
      <c r="C448" s="141"/>
      <c r="D448" s="141"/>
      <c r="E448" s="141"/>
      <c r="F448" s="550" t="s">
        <v>87</v>
      </c>
      <c r="G448" s="478"/>
      <c r="H448" s="159">
        <f>H447+H446</f>
        <v>1</v>
      </c>
      <c r="I448" s="160" t="str">
        <f>I446</f>
        <v>No</v>
      </c>
      <c r="J448" s="141"/>
      <c r="K448" s="141"/>
    </row>
    <row r="449" spans="1:11" ht="13.8" x14ac:dyDescent="0.25">
      <c r="A449" s="141"/>
      <c r="B449" s="141"/>
      <c r="C449" s="141"/>
      <c r="D449" s="141"/>
      <c r="E449" s="141"/>
      <c r="F449" s="141"/>
      <c r="G449" s="141"/>
      <c r="H449" s="141"/>
      <c r="I449" s="141"/>
      <c r="J449" s="141"/>
      <c r="K449" s="141"/>
    </row>
    <row r="450" spans="1:11" ht="13.8" x14ac:dyDescent="0.25">
      <c r="A450" s="141"/>
      <c r="B450" s="141"/>
      <c r="C450" s="141"/>
      <c r="D450" s="141"/>
      <c r="E450" s="141"/>
      <c r="F450" s="141"/>
      <c r="G450" s="141"/>
      <c r="H450" s="141"/>
      <c r="I450" s="141"/>
      <c r="J450" s="141"/>
      <c r="K450" s="141"/>
    </row>
    <row r="451" spans="1:11" ht="21.75" customHeight="1" x14ac:dyDescent="0.25">
      <c r="A451" s="141"/>
      <c r="B451" s="131" t="s">
        <v>487</v>
      </c>
      <c r="C451" s="13" t="s">
        <v>400</v>
      </c>
      <c r="D451" s="144"/>
      <c r="E451" s="144"/>
      <c r="F451" s="144"/>
      <c r="G451" s="15"/>
      <c r="H451" s="144"/>
      <c r="I451" s="16" t="s">
        <v>42</v>
      </c>
      <c r="J451" s="145" t="s">
        <v>50</v>
      </c>
      <c r="K451" s="143">
        <v>1</v>
      </c>
    </row>
    <row r="452" spans="1:11" ht="13.8" x14ac:dyDescent="0.25">
      <c r="A452" s="141"/>
      <c r="B452" s="146">
        <f>B440+1</f>
        <v>28</v>
      </c>
      <c r="C452" s="147" t="e">
        <f>#REF!</f>
        <v>#REF!</v>
      </c>
      <c r="D452" s="148"/>
      <c r="E452" s="148"/>
      <c r="F452" s="149"/>
      <c r="G452" s="148"/>
      <c r="H452" s="150" t="str">
        <f t="shared" ref="H452:H458" si="37">IF(PRODUCT(D452,E452,F452,G452,I452)=0,"",PRODUCT(D452,E452,F452,G452,I452))</f>
        <v/>
      </c>
      <c r="I452" s="155"/>
      <c r="J452" s="145" t="s">
        <v>54</v>
      </c>
      <c r="K452" s="143">
        <v>1</v>
      </c>
    </row>
    <row r="453" spans="1:11" ht="13.8" x14ac:dyDescent="0.25">
      <c r="A453" s="141"/>
      <c r="B453" s="152"/>
      <c r="C453" s="153"/>
      <c r="D453" s="69"/>
      <c r="E453" s="69"/>
      <c r="F453" s="69"/>
      <c r="G453" s="69"/>
      <c r="H453" s="154" t="str">
        <f t="shared" si="37"/>
        <v/>
      </c>
      <c r="I453" s="151"/>
      <c r="J453" s="145" t="s">
        <v>56</v>
      </c>
      <c r="K453" s="143">
        <v>1</v>
      </c>
    </row>
    <row r="454" spans="1:11" ht="13.8" x14ac:dyDescent="0.25">
      <c r="A454" s="141"/>
      <c r="B454" s="152" t="s">
        <v>62</v>
      </c>
      <c r="C454" s="68" t="s">
        <v>492</v>
      </c>
      <c r="D454" s="69">
        <v>1</v>
      </c>
      <c r="E454" s="69"/>
      <c r="F454" s="69"/>
      <c r="G454" s="69"/>
      <c r="H454" s="154" t="str">
        <f t="shared" si="37"/>
        <v/>
      </c>
      <c r="I454" s="151">
        <v>0</v>
      </c>
      <c r="J454" s="145" t="s">
        <v>58</v>
      </c>
      <c r="K454" s="143">
        <v>1</v>
      </c>
    </row>
    <row r="455" spans="1:11" ht="13.8" x14ac:dyDescent="0.25">
      <c r="A455" s="141"/>
      <c r="B455" s="155"/>
      <c r="C455" s="68"/>
      <c r="D455" s="69"/>
      <c r="E455" s="69"/>
      <c r="F455" s="69"/>
      <c r="G455" s="69"/>
      <c r="H455" s="154" t="str">
        <f t="shared" si="37"/>
        <v/>
      </c>
      <c r="I455" s="151"/>
      <c r="J455" s="145" t="s">
        <v>60</v>
      </c>
      <c r="K455" s="143">
        <v>1</v>
      </c>
    </row>
    <row r="456" spans="1:11" ht="13.8" x14ac:dyDescent="0.25">
      <c r="A456" s="141"/>
      <c r="B456" s="155"/>
      <c r="C456" s="68"/>
      <c r="D456" s="69"/>
      <c r="E456" s="69"/>
      <c r="F456" s="69"/>
      <c r="G456" s="69"/>
      <c r="H456" s="154" t="str">
        <f t="shared" si="37"/>
        <v/>
      </c>
      <c r="I456" s="151"/>
      <c r="J456" s="145" t="s">
        <v>32</v>
      </c>
      <c r="K456" s="143">
        <v>1</v>
      </c>
    </row>
    <row r="457" spans="1:11" ht="13.8" x14ac:dyDescent="0.25">
      <c r="A457" s="141"/>
      <c r="B457" s="155"/>
      <c r="C457" s="149"/>
      <c r="D457" s="69"/>
      <c r="E457" s="69"/>
      <c r="F457" s="69"/>
      <c r="G457" s="69"/>
      <c r="H457" s="154" t="str">
        <f t="shared" si="37"/>
        <v/>
      </c>
      <c r="I457" s="151"/>
      <c r="J457" s="141"/>
      <c r="K457" s="141"/>
    </row>
    <row r="458" spans="1:11" ht="13.8" x14ac:dyDescent="0.25">
      <c r="A458" s="141"/>
      <c r="B458" s="155"/>
      <c r="C458" s="149"/>
      <c r="D458" s="69"/>
      <c r="E458" s="69"/>
      <c r="F458" s="69"/>
      <c r="G458" s="69"/>
      <c r="H458" s="154" t="str">
        <f t="shared" si="37"/>
        <v/>
      </c>
      <c r="I458" s="151"/>
      <c r="J458" s="141"/>
      <c r="K458" s="141"/>
    </row>
    <row r="459" spans="1:11" ht="13.8" x14ac:dyDescent="0.25">
      <c r="A459" s="141"/>
      <c r="B459" s="156"/>
      <c r="C459" s="157"/>
      <c r="D459" s="157"/>
      <c r="E459" s="158"/>
      <c r="F459" s="550" t="s">
        <v>85</v>
      </c>
      <c r="G459" s="478"/>
      <c r="H459" s="159" t="str">
        <f>IF(SUM(H452:H458)=0,"",SUM(H452:H458))</f>
        <v/>
      </c>
      <c r="I459" s="160" t="str">
        <f>IF(I451="1%steel","cft",IF(I451="1.5%steel","cft",IF(I451="2%steel","cft",I451)))</f>
        <v>No</v>
      </c>
      <c r="J459" s="141"/>
      <c r="K459" s="141"/>
    </row>
    <row r="460" spans="1:11" ht="13.8" x14ac:dyDescent="0.25">
      <c r="A460" s="141"/>
      <c r="B460" s="141"/>
      <c r="C460" s="141"/>
      <c r="D460" s="141"/>
      <c r="E460" s="141"/>
      <c r="F460" s="551" t="s">
        <v>86</v>
      </c>
      <c r="G460" s="476"/>
      <c r="H460" s="161">
        <v>0</v>
      </c>
      <c r="I460" s="162" t="str">
        <f>I459</f>
        <v>No</v>
      </c>
      <c r="J460" s="141"/>
      <c r="K460" s="141"/>
    </row>
    <row r="461" spans="1:11" ht="13.8" x14ac:dyDescent="0.25">
      <c r="A461" s="141"/>
      <c r="B461" s="141"/>
      <c r="C461" s="141"/>
      <c r="D461" s="141"/>
      <c r="E461" s="141"/>
      <c r="F461" s="550" t="s">
        <v>87</v>
      </c>
      <c r="G461" s="478"/>
      <c r="H461" s="159" t="e">
        <f>H460+H459</f>
        <v>#VALUE!</v>
      </c>
      <c r="I461" s="160" t="str">
        <f>I459</f>
        <v>No</v>
      </c>
      <c r="J461" s="141"/>
      <c r="K461" s="141"/>
    </row>
    <row r="462" spans="1:11" ht="13.8" x14ac:dyDescent="0.25">
      <c r="A462" s="141"/>
      <c r="B462" s="141"/>
      <c r="C462" s="141"/>
      <c r="D462" s="141"/>
      <c r="E462" s="141"/>
      <c r="F462" s="141"/>
      <c r="G462" s="141"/>
      <c r="H462" s="141"/>
      <c r="I462" s="141"/>
      <c r="J462" s="141"/>
      <c r="K462" s="141"/>
    </row>
    <row r="463" spans="1:11" ht="13.8" x14ac:dyDescent="0.25">
      <c r="A463" s="141"/>
      <c r="B463" s="141"/>
      <c r="C463" s="141"/>
      <c r="D463" s="141"/>
      <c r="E463" s="141"/>
      <c r="F463" s="141"/>
      <c r="G463" s="141"/>
      <c r="H463" s="141"/>
      <c r="I463" s="141"/>
      <c r="J463" s="141"/>
      <c r="K463" s="141"/>
    </row>
    <row r="464" spans="1:11" ht="21.75" customHeight="1" x14ac:dyDescent="0.25">
      <c r="A464" s="141"/>
      <c r="B464" s="131" t="s">
        <v>493</v>
      </c>
      <c r="C464" s="13" t="s">
        <v>405</v>
      </c>
      <c r="D464" s="144"/>
      <c r="E464" s="144"/>
      <c r="F464" s="144"/>
      <c r="G464" s="15"/>
      <c r="H464" s="144"/>
      <c r="I464" s="16" t="s">
        <v>42</v>
      </c>
      <c r="J464" s="145" t="s">
        <v>50</v>
      </c>
      <c r="K464" s="143">
        <v>1</v>
      </c>
    </row>
    <row r="465" spans="1:11" ht="13.8" x14ac:dyDescent="0.25">
      <c r="A465" s="141"/>
      <c r="B465" s="146">
        <f>B452+1</f>
        <v>29</v>
      </c>
      <c r="C465" s="147" t="e">
        <f>#REF!</f>
        <v>#REF!</v>
      </c>
      <c r="D465" s="148"/>
      <c r="E465" s="148"/>
      <c r="F465" s="149"/>
      <c r="G465" s="148"/>
      <c r="H465" s="150" t="str">
        <f t="shared" ref="H465:H470" si="38">IF(PRODUCT(D465,E465,F465,G465,I465)=0,"",PRODUCT(D465,E465,F465,G465,I465))</f>
        <v/>
      </c>
      <c r="I465" s="155"/>
      <c r="J465" s="145" t="s">
        <v>54</v>
      </c>
      <c r="K465" s="143">
        <v>1</v>
      </c>
    </row>
    <row r="466" spans="1:11" ht="13.8" x14ac:dyDescent="0.25">
      <c r="A466" s="141"/>
      <c r="B466" s="152"/>
      <c r="C466" s="153"/>
      <c r="D466" s="69"/>
      <c r="E466" s="69"/>
      <c r="F466" s="69"/>
      <c r="G466" s="69"/>
      <c r="H466" s="154" t="str">
        <f t="shared" si="38"/>
        <v/>
      </c>
      <c r="I466" s="151"/>
      <c r="J466" s="145" t="s">
        <v>56</v>
      </c>
      <c r="K466" s="143">
        <v>1</v>
      </c>
    </row>
    <row r="467" spans="1:11" ht="13.8" x14ac:dyDescent="0.25">
      <c r="A467" s="141"/>
      <c r="B467" s="152" t="s">
        <v>62</v>
      </c>
      <c r="C467" s="68" t="s">
        <v>494</v>
      </c>
      <c r="D467" s="69">
        <v>1</v>
      </c>
      <c r="E467" s="69"/>
      <c r="F467" s="69"/>
      <c r="G467" s="69"/>
      <c r="H467" s="154" t="str">
        <f t="shared" si="38"/>
        <v/>
      </c>
      <c r="I467" s="151">
        <v>0</v>
      </c>
      <c r="J467" s="145" t="s">
        <v>58</v>
      </c>
      <c r="K467" s="143">
        <v>1</v>
      </c>
    </row>
    <row r="468" spans="1:11" ht="13.8" x14ac:dyDescent="0.25">
      <c r="A468" s="141"/>
      <c r="B468" s="155"/>
      <c r="C468" s="68"/>
      <c r="D468" s="69"/>
      <c r="E468" s="69"/>
      <c r="F468" s="69"/>
      <c r="G468" s="69"/>
      <c r="H468" s="154" t="str">
        <f t="shared" si="38"/>
        <v/>
      </c>
      <c r="I468" s="151"/>
      <c r="J468" s="145" t="s">
        <v>60</v>
      </c>
      <c r="K468" s="143">
        <v>1</v>
      </c>
    </row>
    <row r="469" spans="1:11" ht="13.8" x14ac:dyDescent="0.25">
      <c r="A469" s="141"/>
      <c r="B469" s="155"/>
      <c r="C469" s="149"/>
      <c r="D469" s="69"/>
      <c r="E469" s="69"/>
      <c r="F469" s="69"/>
      <c r="G469" s="69"/>
      <c r="H469" s="154" t="str">
        <f t="shared" si="38"/>
        <v/>
      </c>
      <c r="I469" s="151"/>
      <c r="J469" s="141"/>
      <c r="K469" s="141"/>
    </row>
    <row r="470" spans="1:11" ht="13.8" x14ac:dyDescent="0.25">
      <c r="A470" s="141"/>
      <c r="B470" s="155"/>
      <c r="C470" s="149"/>
      <c r="D470" s="69"/>
      <c r="E470" s="69"/>
      <c r="F470" s="69"/>
      <c r="G470" s="69"/>
      <c r="H470" s="154" t="str">
        <f t="shared" si="38"/>
        <v/>
      </c>
      <c r="I470" s="151"/>
      <c r="J470" s="141"/>
      <c r="K470" s="141"/>
    </row>
    <row r="471" spans="1:11" ht="13.8" x14ac:dyDescent="0.25">
      <c r="A471" s="141"/>
      <c r="B471" s="156"/>
      <c r="C471" s="157"/>
      <c r="D471" s="157"/>
      <c r="E471" s="158"/>
      <c r="F471" s="550" t="s">
        <v>85</v>
      </c>
      <c r="G471" s="478"/>
      <c r="H471" s="159" t="str">
        <f>IF(SUM(H465:H470)=0,"",SUM(H465:H470))</f>
        <v/>
      </c>
      <c r="I471" s="160" t="str">
        <f>IF(I464="1%steel","cft",IF(I464="1.5%steel","cft",IF(I464="2%steel","cft",I464)))</f>
        <v>No</v>
      </c>
      <c r="J471" s="141"/>
      <c r="K471" s="141"/>
    </row>
    <row r="472" spans="1:11" ht="13.8" x14ac:dyDescent="0.25">
      <c r="A472" s="141"/>
      <c r="B472" s="141"/>
      <c r="C472" s="141"/>
      <c r="D472" s="141"/>
      <c r="E472" s="141"/>
      <c r="F472" s="551" t="s">
        <v>86</v>
      </c>
      <c r="G472" s="476"/>
      <c r="H472" s="161">
        <v>0</v>
      </c>
      <c r="I472" s="162" t="str">
        <f>I471</f>
        <v>No</v>
      </c>
      <c r="J472" s="141"/>
      <c r="K472" s="141"/>
    </row>
    <row r="473" spans="1:11" ht="13.8" x14ac:dyDescent="0.25">
      <c r="A473" s="141"/>
      <c r="B473" s="141"/>
      <c r="C473" s="141"/>
      <c r="D473" s="141"/>
      <c r="E473" s="141"/>
      <c r="F473" s="550" t="s">
        <v>87</v>
      </c>
      <c r="G473" s="478"/>
      <c r="H473" s="159" t="e">
        <f>H472+H471</f>
        <v>#VALUE!</v>
      </c>
      <c r="I473" s="160" t="str">
        <f>I471</f>
        <v>No</v>
      </c>
      <c r="J473" s="141"/>
      <c r="K473" s="141"/>
    </row>
    <row r="474" spans="1:11" ht="13.8" x14ac:dyDescent="0.25">
      <c r="A474" s="141"/>
      <c r="B474" s="141"/>
      <c r="C474" s="141"/>
      <c r="D474" s="141"/>
      <c r="E474" s="141"/>
      <c r="F474" s="141"/>
      <c r="G474" s="141"/>
      <c r="H474" s="141"/>
      <c r="I474" s="141"/>
      <c r="J474" s="141"/>
      <c r="K474" s="141"/>
    </row>
    <row r="475" spans="1:11" ht="13.8" x14ac:dyDescent="0.25">
      <c r="A475" s="141"/>
      <c r="B475" s="141"/>
      <c r="C475" s="141"/>
      <c r="D475" s="141"/>
      <c r="E475" s="141"/>
      <c r="F475" s="141"/>
      <c r="G475" s="141"/>
      <c r="H475" s="141"/>
      <c r="I475" s="141"/>
      <c r="J475" s="141"/>
      <c r="K475" s="141"/>
    </row>
    <row r="476" spans="1:11" ht="21.75" customHeight="1" x14ac:dyDescent="0.25">
      <c r="A476" s="141"/>
      <c r="B476" s="131" t="s">
        <v>493</v>
      </c>
      <c r="C476" s="13" t="s">
        <v>405</v>
      </c>
      <c r="D476" s="144"/>
      <c r="E476" s="144"/>
      <c r="F476" s="144"/>
      <c r="G476" s="15"/>
      <c r="H476" s="144"/>
      <c r="I476" s="16" t="s">
        <v>42</v>
      </c>
      <c r="J476" s="145" t="s">
        <v>50</v>
      </c>
      <c r="K476" s="143">
        <v>1</v>
      </c>
    </row>
    <row r="477" spans="1:11" ht="41.4" x14ac:dyDescent="0.25">
      <c r="A477" s="141"/>
      <c r="B477" s="146">
        <f>B465+1</f>
        <v>30</v>
      </c>
      <c r="C477" s="147" t="str">
        <f>'06-External Development'!D56</f>
        <v>Earth Rod with Clamp
Providing and installation of 12mm dia, 10 ft long copper earth rod with base plate and clamps, conforming to IEC 62561.</v>
      </c>
      <c r="D477" s="148"/>
      <c r="E477" s="148"/>
      <c r="F477" s="149"/>
      <c r="G477" s="148"/>
      <c r="H477" s="150" t="str">
        <f t="shared" ref="H477:H481" si="39">IF(PRODUCT(D477,E477,F477,G477,I477)=0,"",PRODUCT(D477,E477,F477,G477,I477))</f>
        <v/>
      </c>
      <c r="I477" s="155"/>
      <c r="J477" s="145" t="s">
        <v>54</v>
      </c>
      <c r="K477" s="143">
        <v>1</v>
      </c>
    </row>
    <row r="478" spans="1:11" ht="13.8" x14ac:dyDescent="0.25">
      <c r="A478" s="141"/>
      <c r="B478" s="152"/>
      <c r="C478" s="153"/>
      <c r="D478" s="69"/>
      <c r="E478" s="69"/>
      <c r="F478" s="69"/>
      <c r="G478" s="69"/>
      <c r="H478" s="154" t="str">
        <f t="shared" si="39"/>
        <v/>
      </c>
      <c r="I478" s="151"/>
      <c r="J478" s="145" t="s">
        <v>56</v>
      </c>
      <c r="K478" s="143">
        <v>1</v>
      </c>
    </row>
    <row r="479" spans="1:11" ht="13.8" x14ac:dyDescent="0.25">
      <c r="A479" s="141"/>
      <c r="B479" s="155"/>
      <c r="C479" s="147" t="s">
        <v>495</v>
      </c>
      <c r="D479" s="69">
        <v>1</v>
      </c>
      <c r="E479" s="69"/>
      <c r="F479" s="69"/>
      <c r="G479" s="69"/>
      <c r="H479" s="154">
        <f t="shared" si="39"/>
        <v>1</v>
      </c>
      <c r="I479" s="151"/>
      <c r="J479" s="145" t="s">
        <v>58</v>
      </c>
      <c r="K479" s="143">
        <v>1</v>
      </c>
    </row>
    <row r="480" spans="1:11" ht="13.8" x14ac:dyDescent="0.25">
      <c r="A480" s="141"/>
      <c r="B480" s="155"/>
      <c r="C480" s="68"/>
      <c r="D480" s="69"/>
      <c r="E480" s="69"/>
      <c r="F480" s="69"/>
      <c r="G480" s="69"/>
      <c r="H480" s="154" t="str">
        <f t="shared" si="39"/>
        <v/>
      </c>
      <c r="I480" s="151"/>
      <c r="J480" s="145" t="s">
        <v>60</v>
      </c>
      <c r="K480" s="143">
        <v>1</v>
      </c>
    </row>
    <row r="481" spans="1:11" ht="13.8" x14ac:dyDescent="0.25">
      <c r="A481" s="141"/>
      <c r="B481" s="155"/>
      <c r="C481" s="149"/>
      <c r="D481" s="69"/>
      <c r="E481" s="69"/>
      <c r="F481" s="69"/>
      <c r="G481" s="69"/>
      <c r="H481" s="154" t="str">
        <f t="shared" si="39"/>
        <v/>
      </c>
      <c r="I481" s="151"/>
      <c r="J481" s="141"/>
      <c r="K481" s="141"/>
    </row>
    <row r="482" spans="1:11" ht="13.8" x14ac:dyDescent="0.25">
      <c r="A482" s="141"/>
      <c r="B482" s="156"/>
      <c r="C482" s="157"/>
      <c r="D482" s="157"/>
      <c r="E482" s="158"/>
      <c r="F482" s="550" t="s">
        <v>85</v>
      </c>
      <c r="G482" s="478"/>
      <c r="H482" s="159">
        <f>IF(SUM(H477:H481)=0,"",SUM(H477:H481))</f>
        <v>1</v>
      </c>
      <c r="I482" s="160" t="str">
        <f>IF(I476="1%steel","cft",IF(I476="1.5%steel","cft",IF(I476="2%steel","cft",I476)))</f>
        <v>No</v>
      </c>
      <c r="J482" s="141"/>
      <c r="K482" s="141"/>
    </row>
    <row r="483" spans="1:11" ht="13.8" x14ac:dyDescent="0.25">
      <c r="A483" s="141"/>
      <c r="B483" s="141"/>
      <c r="C483" s="141"/>
      <c r="D483" s="141"/>
      <c r="E483" s="141"/>
      <c r="F483" s="551" t="s">
        <v>86</v>
      </c>
      <c r="G483" s="476"/>
      <c r="H483" s="161">
        <v>0</v>
      </c>
      <c r="I483" s="162" t="str">
        <f>I482</f>
        <v>No</v>
      </c>
      <c r="J483" s="141"/>
      <c r="K483" s="141"/>
    </row>
    <row r="484" spans="1:11" ht="13.8" x14ac:dyDescent="0.25">
      <c r="A484" s="141"/>
      <c r="B484" s="141"/>
      <c r="C484" s="141"/>
      <c r="D484" s="141"/>
      <c r="E484" s="141"/>
      <c r="F484" s="550" t="s">
        <v>87</v>
      </c>
      <c r="G484" s="478"/>
      <c r="H484" s="159">
        <f>H483+H482</f>
        <v>1</v>
      </c>
      <c r="I484" s="160" t="str">
        <f>I482</f>
        <v>No</v>
      </c>
      <c r="J484" s="141"/>
      <c r="K484" s="141"/>
    </row>
    <row r="485" spans="1:11" ht="13.8" x14ac:dyDescent="0.25">
      <c r="A485" s="141"/>
      <c r="B485" s="141"/>
      <c r="C485" s="141"/>
      <c r="D485" s="141"/>
      <c r="E485" s="141"/>
      <c r="F485" s="141"/>
      <c r="G485" s="141"/>
      <c r="H485" s="141"/>
      <c r="I485" s="141"/>
      <c r="J485" s="141"/>
      <c r="K485" s="141"/>
    </row>
    <row r="486" spans="1:11" ht="13.8" x14ac:dyDescent="0.25">
      <c r="A486" s="141"/>
      <c r="B486" s="141"/>
      <c r="C486" s="141"/>
      <c r="D486" s="141"/>
      <c r="E486" s="141"/>
      <c r="F486" s="141"/>
      <c r="G486" s="141"/>
      <c r="H486" s="141"/>
      <c r="I486" s="141"/>
      <c r="J486" s="141"/>
      <c r="K486" s="141"/>
    </row>
    <row r="487" spans="1:11" ht="21.75" customHeight="1" x14ac:dyDescent="0.25">
      <c r="A487" s="141"/>
      <c r="B487" s="131" t="s">
        <v>493</v>
      </c>
      <c r="C487" s="13" t="s">
        <v>405</v>
      </c>
      <c r="D487" s="144"/>
      <c r="E487" s="144"/>
      <c r="F487" s="144"/>
      <c r="G487" s="15"/>
      <c r="H487" s="144"/>
      <c r="I487" s="16" t="s">
        <v>42</v>
      </c>
      <c r="J487" s="145" t="s">
        <v>50</v>
      </c>
      <c r="K487" s="143">
        <v>1</v>
      </c>
    </row>
    <row r="488" spans="1:11" ht="41.4" x14ac:dyDescent="0.25">
      <c r="A488" s="141"/>
      <c r="B488" s="146">
        <f>B477+1</f>
        <v>31</v>
      </c>
      <c r="C488" s="147" t="str">
        <f>'06-External Development'!D57</f>
        <v>Earthing Cable (6mm² Cu)
Providing and installation of 6mm² tinned copper XLPE/PVC insulated cable for earthing, conforming to IEC 60502.</v>
      </c>
      <c r="D488" s="148"/>
      <c r="E488" s="148"/>
      <c r="F488" s="149"/>
      <c r="G488" s="148"/>
      <c r="H488" s="150" t="str">
        <f t="shared" ref="H488:H493" si="40">IF(PRODUCT(D488,E488,F488,G488,I488)=0,"",PRODUCT(D488,E488,F488,G488,I488))</f>
        <v/>
      </c>
      <c r="I488" s="155"/>
      <c r="J488" s="145" t="s">
        <v>54</v>
      </c>
      <c r="K488" s="143">
        <v>1</v>
      </c>
    </row>
    <row r="489" spans="1:11" ht="13.8" x14ac:dyDescent="0.25">
      <c r="A489" s="141"/>
      <c r="B489" s="152"/>
      <c r="C489" s="153"/>
      <c r="D489" s="69"/>
      <c r="E489" s="69"/>
      <c r="F489" s="69"/>
      <c r="G489" s="69"/>
      <c r="H489" s="154" t="str">
        <f t="shared" si="40"/>
        <v/>
      </c>
      <c r="I489" s="151"/>
      <c r="J489" s="145" t="s">
        <v>56</v>
      </c>
      <c r="K489" s="143">
        <v>1</v>
      </c>
    </row>
    <row r="490" spans="1:11" ht="13.8" x14ac:dyDescent="0.25">
      <c r="A490" s="141"/>
      <c r="B490" s="152" t="s">
        <v>62</v>
      </c>
      <c r="C490" s="147" t="s">
        <v>496</v>
      </c>
      <c r="D490" s="69">
        <v>1</v>
      </c>
      <c r="E490" s="69">
        <v>30</v>
      </c>
      <c r="F490" s="69"/>
      <c r="G490" s="69"/>
      <c r="H490" s="154">
        <f t="shared" si="40"/>
        <v>30</v>
      </c>
      <c r="I490" s="151"/>
      <c r="J490" s="145" t="s">
        <v>58</v>
      </c>
      <c r="K490" s="143">
        <v>1</v>
      </c>
    </row>
    <row r="491" spans="1:11" ht="13.8" x14ac:dyDescent="0.25">
      <c r="A491" s="141"/>
      <c r="B491" s="155"/>
      <c r="C491" s="68"/>
      <c r="D491" s="69"/>
      <c r="E491" s="69"/>
      <c r="F491" s="69"/>
      <c r="G491" s="69"/>
      <c r="H491" s="154" t="str">
        <f t="shared" si="40"/>
        <v/>
      </c>
      <c r="I491" s="151"/>
      <c r="J491" s="145" t="s">
        <v>60</v>
      </c>
      <c r="K491" s="143">
        <v>1</v>
      </c>
    </row>
    <row r="492" spans="1:11" ht="13.8" x14ac:dyDescent="0.25">
      <c r="A492" s="141"/>
      <c r="B492" s="155"/>
      <c r="C492" s="149"/>
      <c r="D492" s="69"/>
      <c r="E492" s="69"/>
      <c r="F492" s="69"/>
      <c r="G492" s="69"/>
      <c r="H492" s="154" t="str">
        <f t="shared" si="40"/>
        <v/>
      </c>
      <c r="I492" s="151"/>
      <c r="J492" s="141"/>
      <c r="K492" s="141"/>
    </row>
    <row r="493" spans="1:11" ht="13.8" x14ac:dyDescent="0.25">
      <c r="A493" s="141"/>
      <c r="B493" s="155"/>
      <c r="C493" s="149"/>
      <c r="D493" s="69"/>
      <c r="E493" s="69"/>
      <c r="F493" s="69"/>
      <c r="G493" s="69"/>
      <c r="H493" s="154" t="str">
        <f t="shared" si="40"/>
        <v/>
      </c>
      <c r="I493" s="151"/>
      <c r="J493" s="141"/>
      <c r="K493" s="141"/>
    </row>
    <row r="494" spans="1:11" ht="13.8" x14ac:dyDescent="0.25">
      <c r="A494" s="141"/>
      <c r="B494" s="156"/>
      <c r="C494" s="157"/>
      <c r="D494" s="157"/>
      <c r="E494" s="158"/>
      <c r="F494" s="550" t="s">
        <v>85</v>
      </c>
      <c r="G494" s="478"/>
      <c r="H494" s="159">
        <f>IF(SUM(H488:H493)=0,"",SUM(H488:H493))</f>
        <v>30</v>
      </c>
      <c r="I494" s="160" t="str">
        <f>IF(I487="1%steel","cft",IF(I487="1.5%steel","cft",IF(I487="2%steel","cft",I487)))</f>
        <v>No</v>
      </c>
      <c r="J494" s="141"/>
      <c r="K494" s="141"/>
    </row>
    <row r="495" spans="1:11" ht="13.8" x14ac:dyDescent="0.25">
      <c r="A495" s="141"/>
      <c r="B495" s="141"/>
      <c r="C495" s="141"/>
      <c r="D495" s="141"/>
      <c r="E495" s="141"/>
      <c r="F495" s="551" t="s">
        <v>86</v>
      </c>
      <c r="G495" s="476"/>
      <c r="H495" s="161">
        <v>0</v>
      </c>
      <c r="I495" s="162" t="str">
        <f>I494</f>
        <v>No</v>
      </c>
      <c r="J495" s="141"/>
      <c r="K495" s="141"/>
    </row>
    <row r="496" spans="1:11" ht="13.8" x14ac:dyDescent="0.25">
      <c r="A496" s="141"/>
      <c r="B496" s="141"/>
      <c r="C496" s="141"/>
      <c r="D496" s="141"/>
      <c r="E496" s="141"/>
      <c r="F496" s="550" t="s">
        <v>87</v>
      </c>
      <c r="G496" s="478"/>
      <c r="H496" s="159">
        <f>H495+H494</f>
        <v>30</v>
      </c>
      <c r="I496" s="160" t="str">
        <f>I494</f>
        <v>No</v>
      </c>
      <c r="J496" s="141"/>
      <c r="K496" s="141"/>
    </row>
    <row r="497" spans="1:11" ht="13.8" x14ac:dyDescent="0.25">
      <c r="A497" s="141"/>
      <c r="B497" s="141"/>
      <c r="C497" s="141"/>
      <c r="D497" s="141"/>
      <c r="E497" s="141"/>
      <c r="F497" s="141"/>
      <c r="G497" s="141"/>
      <c r="H497" s="141"/>
      <c r="I497" s="141"/>
      <c r="J497" s="141"/>
      <c r="K497" s="141"/>
    </row>
    <row r="498" spans="1:11" ht="13.8" x14ac:dyDescent="0.25">
      <c r="A498" s="141"/>
      <c r="B498" s="141"/>
      <c r="C498" s="141"/>
      <c r="D498" s="141"/>
      <c r="E498" s="141"/>
      <c r="F498" s="141"/>
      <c r="G498" s="141"/>
      <c r="H498" s="141"/>
      <c r="I498" s="141"/>
      <c r="J498" s="141"/>
      <c r="K498" s="141"/>
    </row>
    <row r="499" spans="1:11" ht="21.75" customHeight="1" x14ac:dyDescent="0.25">
      <c r="A499" s="141"/>
      <c r="B499" s="131" t="s">
        <v>497</v>
      </c>
      <c r="C499" s="13" t="s">
        <v>407</v>
      </c>
      <c r="D499" s="144"/>
      <c r="E499" s="144"/>
      <c r="F499" s="144"/>
      <c r="G499" s="15"/>
      <c r="H499" s="144"/>
      <c r="I499" s="16" t="s">
        <v>42</v>
      </c>
      <c r="J499" s="145" t="s">
        <v>50</v>
      </c>
      <c r="K499" s="143">
        <v>1</v>
      </c>
    </row>
    <row r="500" spans="1:11" ht="41.4" x14ac:dyDescent="0.25">
      <c r="A500" s="141"/>
      <c r="B500" s="146">
        <f>B488</f>
        <v>31</v>
      </c>
      <c r="C500" s="147" t="str">
        <f>'06-External Development'!D64</f>
        <v>Electric Water Cooler (45 Gallons)
Providing, installing, and commissioning a 45-gallon electric water cooler, complete with plumbing and electrical connections (Local made)</v>
      </c>
      <c r="D500" s="148"/>
      <c r="E500" s="148"/>
      <c r="F500" s="149"/>
      <c r="G500" s="148"/>
      <c r="H500" s="150" t="str">
        <f t="shared" ref="H500:H505" si="41">IF(PRODUCT(D500,E500,F500,G500,I500)=0,"",PRODUCT(D500,E500,F500,G500,I500))</f>
        <v/>
      </c>
      <c r="I500" s="155"/>
      <c r="J500" s="145" t="s">
        <v>54</v>
      </c>
      <c r="K500" s="143">
        <v>1</v>
      </c>
    </row>
    <row r="501" spans="1:11" ht="13.8" x14ac:dyDescent="0.25">
      <c r="A501" s="141"/>
      <c r="B501" s="152"/>
      <c r="C501" s="153"/>
      <c r="D501" s="69"/>
      <c r="E501" s="69"/>
      <c r="F501" s="69"/>
      <c r="G501" s="69"/>
      <c r="H501" s="154" t="str">
        <f t="shared" si="41"/>
        <v/>
      </c>
      <c r="I501" s="151"/>
      <c r="J501" s="145" t="s">
        <v>56</v>
      </c>
      <c r="K501" s="143">
        <v>1</v>
      </c>
    </row>
    <row r="502" spans="1:11" ht="27.6" x14ac:dyDescent="0.25">
      <c r="A502" s="141"/>
      <c r="B502" s="155"/>
      <c r="C502" s="147" t="s">
        <v>498</v>
      </c>
      <c r="D502" s="69">
        <v>1</v>
      </c>
      <c r="E502" s="69"/>
      <c r="F502" s="69"/>
      <c r="G502" s="69"/>
      <c r="H502" s="154">
        <f t="shared" si="41"/>
        <v>1</v>
      </c>
      <c r="I502" s="151"/>
      <c r="J502" s="145" t="s">
        <v>58</v>
      </c>
      <c r="K502" s="143">
        <v>1</v>
      </c>
    </row>
    <row r="503" spans="1:11" ht="13.8" x14ac:dyDescent="0.25">
      <c r="A503" s="141"/>
      <c r="B503" s="155"/>
      <c r="C503" s="68"/>
      <c r="D503" s="69"/>
      <c r="E503" s="69"/>
      <c r="F503" s="69"/>
      <c r="G503" s="69"/>
      <c r="H503" s="154" t="str">
        <f t="shared" si="41"/>
        <v/>
      </c>
      <c r="I503" s="151"/>
      <c r="J503" s="145" t="s">
        <v>60</v>
      </c>
      <c r="K503" s="143">
        <v>1</v>
      </c>
    </row>
    <row r="504" spans="1:11" ht="13.8" x14ac:dyDescent="0.25">
      <c r="A504" s="141"/>
      <c r="B504" s="155"/>
      <c r="C504" s="149"/>
      <c r="D504" s="69"/>
      <c r="E504" s="69"/>
      <c r="F504" s="69"/>
      <c r="G504" s="69"/>
      <c r="H504" s="154" t="str">
        <f t="shared" si="41"/>
        <v/>
      </c>
      <c r="I504" s="151"/>
      <c r="J504" s="141"/>
      <c r="K504" s="141"/>
    </row>
    <row r="505" spans="1:11" ht="13.8" x14ac:dyDescent="0.25">
      <c r="A505" s="141"/>
      <c r="B505" s="155"/>
      <c r="C505" s="149"/>
      <c r="D505" s="69"/>
      <c r="E505" s="69"/>
      <c r="F505" s="69"/>
      <c r="G505" s="69"/>
      <c r="H505" s="154" t="str">
        <f t="shared" si="41"/>
        <v/>
      </c>
      <c r="I505" s="151"/>
      <c r="J505" s="141"/>
      <c r="K505" s="141"/>
    </row>
    <row r="506" spans="1:11" ht="13.8" x14ac:dyDescent="0.25">
      <c r="A506" s="141"/>
      <c r="B506" s="156"/>
      <c r="C506" s="157"/>
      <c r="D506" s="157"/>
      <c r="E506" s="158"/>
      <c r="F506" s="550" t="s">
        <v>85</v>
      </c>
      <c r="G506" s="478"/>
      <c r="H506" s="159">
        <f>IF(SUM(H500:H505)=0,"",SUM(H500:H505))</f>
        <v>1</v>
      </c>
      <c r="I506" s="160" t="str">
        <f>IF(I499="1%steel","cft",IF(I499="1.5%steel","cft",IF(I499="2%steel","cft",I499)))</f>
        <v>No</v>
      </c>
      <c r="J506" s="141"/>
      <c r="K506" s="141"/>
    </row>
    <row r="507" spans="1:11" ht="13.8" x14ac:dyDescent="0.25">
      <c r="A507" s="141"/>
      <c r="B507" s="141"/>
      <c r="C507" s="141"/>
      <c r="D507" s="141"/>
      <c r="E507" s="141"/>
      <c r="F507" s="551" t="s">
        <v>86</v>
      </c>
      <c r="G507" s="476"/>
      <c r="H507" s="161">
        <v>0</v>
      </c>
      <c r="I507" s="162" t="str">
        <f>I506</f>
        <v>No</v>
      </c>
      <c r="J507" s="141"/>
      <c r="K507" s="141"/>
    </row>
    <row r="508" spans="1:11" ht="13.8" x14ac:dyDescent="0.25">
      <c r="A508" s="141"/>
      <c r="B508" s="141"/>
      <c r="C508" s="141"/>
      <c r="D508" s="141"/>
      <c r="E508" s="141"/>
      <c r="F508" s="550" t="s">
        <v>87</v>
      </c>
      <c r="G508" s="478"/>
      <c r="H508" s="159">
        <f>H507+H506</f>
        <v>1</v>
      </c>
      <c r="I508" s="160" t="str">
        <f>I506</f>
        <v>No</v>
      </c>
      <c r="J508" s="141"/>
      <c r="K508" s="141"/>
    </row>
    <row r="509" spans="1:11" ht="13.8" x14ac:dyDescent="0.25">
      <c r="A509" s="141"/>
      <c r="B509" s="141"/>
      <c r="C509" s="141"/>
      <c r="D509" s="141"/>
      <c r="E509" s="141"/>
      <c r="F509" s="141"/>
      <c r="G509" s="141"/>
      <c r="H509" s="141"/>
      <c r="I509" s="141"/>
      <c r="J509" s="141"/>
      <c r="K509" s="141"/>
    </row>
    <row r="510" spans="1:11" ht="13.8" x14ac:dyDescent="0.25">
      <c r="A510" s="141"/>
      <c r="B510" s="141"/>
      <c r="C510" s="141"/>
      <c r="D510" s="141"/>
      <c r="E510" s="141"/>
      <c r="F510" s="141"/>
      <c r="G510" s="141"/>
      <c r="H510" s="141"/>
      <c r="I510" s="141"/>
      <c r="J510" s="141"/>
      <c r="K510" s="141"/>
    </row>
    <row r="511" spans="1:11" ht="13.8" x14ac:dyDescent="0.25">
      <c r="A511" s="141"/>
      <c r="B511" s="141"/>
      <c r="C511" s="141"/>
      <c r="D511" s="141"/>
      <c r="E511" s="141"/>
      <c r="F511" s="141"/>
      <c r="G511" s="141"/>
      <c r="H511" s="141"/>
      <c r="I511" s="141"/>
      <c r="J511" s="141"/>
      <c r="K511" s="141"/>
    </row>
    <row r="512" spans="1:11" ht="13.8" x14ac:dyDescent="0.25">
      <c r="A512" s="141"/>
      <c r="B512" s="141"/>
      <c r="C512" s="141"/>
      <c r="D512" s="141"/>
      <c r="E512" s="141"/>
      <c r="F512" s="141"/>
      <c r="G512" s="141"/>
      <c r="H512" s="141"/>
      <c r="I512" s="141"/>
      <c r="J512" s="141"/>
      <c r="K512" s="141"/>
    </row>
    <row r="513" spans="1:11" ht="21.75" customHeight="1" x14ac:dyDescent="0.25">
      <c r="A513" s="141"/>
      <c r="B513" s="131" t="s">
        <v>499</v>
      </c>
      <c r="C513" s="13" t="s">
        <v>409</v>
      </c>
      <c r="D513" s="144"/>
      <c r="E513" s="144"/>
      <c r="F513" s="144"/>
      <c r="G513" s="15"/>
      <c r="H513" s="144"/>
      <c r="I513" s="16" t="s">
        <v>42</v>
      </c>
      <c r="J513" s="145" t="s">
        <v>50</v>
      </c>
      <c r="K513" s="143">
        <v>1</v>
      </c>
    </row>
    <row r="514" spans="1:11" ht="165.6" x14ac:dyDescent="0.25">
      <c r="A514" s="141"/>
      <c r="B514" s="146">
        <f>B500+1</f>
        <v>32</v>
      </c>
      <c r="C514" s="147" t="str">
        <f>'06-External Development'!D73</f>
        <v>240-Litre Wheelie Bin (Plastic) 
Providing and supplying 240 Litre capacity wheelie bins manufactured from high-quality, durable, and impact resistant plastic, suitable for routine handling and outdoor use. Each bin shall be fitted with a hinged lid, a foot operated pedal for hands-free opening, and  wheels to allow easy movement. The bins shall be appropriate for institutional waste collection purposes.
The front side of each bin shall display the logos of the Implementing Agency, Donor Agency, and Education Department. The logos shall be permanently affixed (molded or printed) in such a manner that they are non-removable and resistant to weathering and regular usage. The item shall be complete in all respects as per the approval of the Engineer.</v>
      </c>
      <c r="D514" s="148"/>
      <c r="E514" s="148"/>
      <c r="F514" s="149"/>
      <c r="G514" s="148"/>
      <c r="H514" s="150" t="str">
        <f t="shared" ref="H514:H518" si="42">IF(PRODUCT(D514,E514,F514,G514,I514)=0,"",PRODUCT(D514,E514,F514,G514,I514))</f>
        <v/>
      </c>
      <c r="I514" s="155"/>
      <c r="J514" s="145" t="s">
        <v>54</v>
      </c>
      <c r="K514" s="143">
        <v>1</v>
      </c>
    </row>
    <row r="515" spans="1:11" ht="13.8" x14ac:dyDescent="0.25">
      <c r="A515" s="141"/>
      <c r="B515" s="152"/>
      <c r="C515" s="153"/>
      <c r="D515" s="69"/>
      <c r="E515" s="69"/>
      <c r="F515" s="69"/>
      <c r="G515" s="69"/>
      <c r="H515" s="154" t="str">
        <f t="shared" si="42"/>
        <v/>
      </c>
      <c r="I515" s="151"/>
      <c r="J515" s="145" t="s">
        <v>56</v>
      </c>
      <c r="K515" s="143">
        <v>1</v>
      </c>
    </row>
    <row r="516" spans="1:11" ht="13.8" x14ac:dyDescent="0.25">
      <c r="A516" s="141"/>
      <c r="B516" s="152" t="s">
        <v>62</v>
      </c>
      <c r="C516" s="68" t="s">
        <v>498</v>
      </c>
      <c r="D516" s="69">
        <v>1</v>
      </c>
      <c r="E516" s="69"/>
      <c r="F516" s="69"/>
      <c r="G516" s="69"/>
      <c r="H516" s="154">
        <f t="shared" si="42"/>
        <v>1</v>
      </c>
      <c r="I516" s="151"/>
      <c r="J516" s="145" t="s">
        <v>58</v>
      </c>
      <c r="K516" s="143">
        <v>1</v>
      </c>
    </row>
    <row r="517" spans="1:11" ht="13.8" x14ac:dyDescent="0.25">
      <c r="A517" s="141"/>
      <c r="B517" s="155"/>
      <c r="C517" s="68"/>
      <c r="D517" s="69"/>
      <c r="E517" s="69"/>
      <c r="F517" s="69"/>
      <c r="G517" s="69"/>
      <c r="H517" s="154" t="str">
        <f t="shared" si="42"/>
        <v/>
      </c>
      <c r="I517" s="151"/>
      <c r="J517" s="145" t="s">
        <v>60</v>
      </c>
      <c r="K517" s="143">
        <v>1</v>
      </c>
    </row>
    <row r="518" spans="1:11" ht="13.8" x14ac:dyDescent="0.25">
      <c r="A518" s="141"/>
      <c r="B518" s="155"/>
      <c r="C518" s="149"/>
      <c r="D518" s="69"/>
      <c r="E518" s="69"/>
      <c r="F518" s="69"/>
      <c r="G518" s="69"/>
      <c r="H518" s="154" t="str">
        <f t="shared" si="42"/>
        <v/>
      </c>
      <c r="I518" s="151"/>
      <c r="J518" s="141"/>
      <c r="K518" s="141"/>
    </row>
    <row r="519" spans="1:11" ht="13.8" x14ac:dyDescent="0.25">
      <c r="A519" s="141"/>
      <c r="B519" s="156"/>
      <c r="C519" s="157"/>
      <c r="D519" s="157"/>
      <c r="E519" s="158"/>
      <c r="F519" s="550" t="s">
        <v>85</v>
      </c>
      <c r="G519" s="478"/>
      <c r="H519" s="159">
        <f>IF(SUM(H514:H518)=0,"",SUM(H514:H518))</f>
        <v>1</v>
      </c>
      <c r="I519" s="160" t="str">
        <f>IF(I513="1%steel","cft",IF(I513="1.5%steel","cft",IF(I513="2%steel","cft",I513)))</f>
        <v>No</v>
      </c>
      <c r="J519" s="141"/>
      <c r="K519" s="141"/>
    </row>
    <row r="520" spans="1:11" ht="13.8" x14ac:dyDescent="0.25">
      <c r="A520" s="141"/>
      <c r="B520" s="141"/>
      <c r="C520" s="141"/>
      <c r="D520" s="141"/>
      <c r="E520" s="141"/>
      <c r="F520" s="551" t="s">
        <v>86</v>
      </c>
      <c r="G520" s="476"/>
      <c r="H520" s="161">
        <v>0</v>
      </c>
      <c r="I520" s="162" t="str">
        <f>I519</f>
        <v>No</v>
      </c>
      <c r="J520" s="141"/>
      <c r="K520" s="141"/>
    </row>
    <row r="521" spans="1:11" ht="13.8" x14ac:dyDescent="0.25">
      <c r="A521" s="141"/>
      <c r="B521" s="141"/>
      <c r="C521" s="141"/>
      <c r="D521" s="141"/>
      <c r="E521" s="141"/>
      <c r="F521" s="550" t="s">
        <v>87</v>
      </c>
      <c r="G521" s="478"/>
      <c r="H521" s="159">
        <f>H520+H519</f>
        <v>1</v>
      </c>
      <c r="I521" s="160" t="str">
        <f>I519</f>
        <v>No</v>
      </c>
      <c r="J521" s="141"/>
      <c r="K521" s="141"/>
    </row>
    <row r="522" spans="1:11" ht="13.8" x14ac:dyDescent="0.25">
      <c r="A522" s="141"/>
      <c r="B522" s="141"/>
      <c r="C522" s="141"/>
      <c r="D522" s="141"/>
      <c r="E522" s="141"/>
      <c r="F522" s="141"/>
      <c r="G522" s="141"/>
      <c r="H522" s="141"/>
      <c r="I522" s="141"/>
      <c r="J522" s="141"/>
      <c r="K522" s="141"/>
    </row>
    <row r="523" spans="1:11" ht="13.8" x14ac:dyDescent="0.25">
      <c r="A523" s="141"/>
      <c r="B523" s="141"/>
      <c r="C523" s="141"/>
      <c r="D523" s="141"/>
      <c r="E523" s="141"/>
      <c r="F523" s="141"/>
      <c r="G523" s="141"/>
      <c r="H523" s="141"/>
      <c r="I523" s="141"/>
      <c r="J523" s="141"/>
      <c r="K523" s="141"/>
    </row>
    <row r="524" spans="1:11" ht="21.75" customHeight="1" x14ac:dyDescent="0.25">
      <c r="A524" s="141"/>
      <c r="B524" s="131" t="s">
        <v>499</v>
      </c>
      <c r="C524" s="13" t="s">
        <v>409</v>
      </c>
      <c r="D524" s="144"/>
      <c r="E524" s="144"/>
      <c r="F524" s="144"/>
      <c r="G524" s="15"/>
      <c r="H524" s="144"/>
      <c r="I524" s="16" t="s">
        <v>32</v>
      </c>
      <c r="J524" s="145" t="s">
        <v>50</v>
      </c>
      <c r="K524" s="143">
        <v>1</v>
      </c>
    </row>
    <row r="525" spans="1:11" ht="41.4" x14ac:dyDescent="0.25">
      <c r="A525" s="141"/>
      <c r="B525" s="146">
        <f>B514+1</f>
        <v>33</v>
      </c>
      <c r="C525" s="147" t="str">
        <f>'06-External Development'!D74</f>
        <v>SITE CLEARANCE:
Before leaving the Site, clear and maintain the site of debris and dump materials. Remove all paint and plaster spills from windows, doors, and electric fixtures.</v>
      </c>
      <c r="D525" s="148"/>
      <c r="E525" s="148"/>
      <c r="F525" s="149"/>
      <c r="G525" s="148"/>
      <c r="H525" s="150" t="str">
        <f t="shared" ref="H525:H530" si="43">IF(PRODUCT(D525,E525,F525,G525,I525)=0,"",PRODUCT(D525,E525,F525,G525,I525))</f>
        <v/>
      </c>
      <c r="I525" s="155"/>
      <c r="J525" s="145" t="s">
        <v>54</v>
      </c>
      <c r="K525" s="143">
        <v>1</v>
      </c>
    </row>
    <row r="526" spans="1:11" ht="13.8" x14ac:dyDescent="0.25">
      <c r="A526" s="141"/>
      <c r="B526" s="152"/>
      <c r="C526" s="153"/>
      <c r="D526" s="69"/>
      <c r="E526" s="69"/>
      <c r="F526" s="69"/>
      <c r="G526" s="69"/>
      <c r="H526" s="154" t="str">
        <f t="shared" si="43"/>
        <v/>
      </c>
      <c r="I526" s="151"/>
      <c r="J526" s="145" t="s">
        <v>56</v>
      </c>
      <c r="K526" s="143">
        <v>1</v>
      </c>
    </row>
    <row r="527" spans="1:11" ht="13.8" x14ac:dyDescent="0.25">
      <c r="A527" s="141"/>
      <c r="B527" s="152" t="s">
        <v>62</v>
      </c>
      <c r="C527" s="68" t="s">
        <v>500</v>
      </c>
      <c r="D527" s="69">
        <v>1</v>
      </c>
      <c r="E527" s="69"/>
      <c r="F527" s="69"/>
      <c r="G527" s="69"/>
      <c r="H527" s="154">
        <f t="shared" si="43"/>
        <v>1</v>
      </c>
      <c r="I527" s="151"/>
      <c r="J527" s="145" t="s">
        <v>58</v>
      </c>
      <c r="K527" s="143">
        <v>1</v>
      </c>
    </row>
    <row r="528" spans="1:11" ht="13.8" x14ac:dyDescent="0.25">
      <c r="A528" s="141"/>
      <c r="B528" s="155"/>
      <c r="C528" s="68"/>
      <c r="D528" s="69"/>
      <c r="E528" s="69"/>
      <c r="F528" s="69"/>
      <c r="G528" s="69"/>
      <c r="H528" s="154" t="str">
        <f t="shared" si="43"/>
        <v/>
      </c>
      <c r="I528" s="151"/>
      <c r="J528" s="145" t="s">
        <v>60</v>
      </c>
      <c r="K528" s="143">
        <v>1</v>
      </c>
    </row>
    <row r="529" spans="1:11" ht="13.8" x14ac:dyDescent="0.25">
      <c r="A529" s="141"/>
      <c r="B529" s="155"/>
      <c r="C529" s="68"/>
      <c r="D529" s="69"/>
      <c r="E529" s="69"/>
      <c r="F529" s="69"/>
      <c r="G529" s="69"/>
      <c r="H529" s="154" t="str">
        <f t="shared" si="43"/>
        <v/>
      </c>
      <c r="I529" s="151"/>
      <c r="J529" s="145" t="s">
        <v>32</v>
      </c>
      <c r="K529" s="143">
        <v>1</v>
      </c>
    </row>
    <row r="530" spans="1:11" ht="13.8" x14ac:dyDescent="0.25">
      <c r="A530" s="141"/>
      <c r="B530" s="155"/>
      <c r="C530" s="149"/>
      <c r="D530" s="69"/>
      <c r="E530" s="69"/>
      <c r="F530" s="69"/>
      <c r="G530" s="69"/>
      <c r="H530" s="154" t="str">
        <f t="shared" si="43"/>
        <v/>
      </c>
      <c r="I530" s="151"/>
      <c r="J530" s="141"/>
      <c r="K530" s="141"/>
    </row>
    <row r="531" spans="1:11" ht="13.8" x14ac:dyDescent="0.25">
      <c r="A531" s="141"/>
      <c r="B531" s="156"/>
      <c r="C531" s="157"/>
      <c r="D531" s="157"/>
      <c r="E531" s="158"/>
      <c r="F531" s="550" t="s">
        <v>85</v>
      </c>
      <c r="G531" s="478"/>
      <c r="H531" s="159">
        <f>IF(SUM(H525:H530)=0,"",SUM(H525:H530))</f>
        <v>1</v>
      </c>
      <c r="I531" s="160" t="str">
        <f>IF(I524="1%steel","cft",IF(I524="1.5%steel","cft",IF(I524="2%steel","cft",I524)))</f>
        <v>Job</v>
      </c>
      <c r="J531" s="141"/>
      <c r="K531" s="141"/>
    </row>
    <row r="532" spans="1:11" ht="13.8" x14ac:dyDescent="0.25">
      <c r="A532" s="141"/>
      <c r="B532" s="141"/>
      <c r="C532" s="141"/>
      <c r="D532" s="141"/>
      <c r="E532" s="141"/>
      <c r="F532" s="551" t="s">
        <v>86</v>
      </c>
      <c r="G532" s="476"/>
      <c r="H532" s="161">
        <v>0</v>
      </c>
      <c r="I532" s="162" t="str">
        <f>I531</f>
        <v>Job</v>
      </c>
      <c r="J532" s="141"/>
      <c r="K532" s="141"/>
    </row>
    <row r="533" spans="1:11" ht="13.8" x14ac:dyDescent="0.25">
      <c r="A533" s="141"/>
      <c r="B533" s="141"/>
      <c r="C533" s="141"/>
      <c r="D533" s="141"/>
      <c r="E533" s="141"/>
      <c r="F533" s="550" t="s">
        <v>87</v>
      </c>
      <c r="G533" s="478"/>
      <c r="H533" s="159">
        <f>H532+H531</f>
        <v>1</v>
      </c>
      <c r="I533" s="160" t="str">
        <f>I531</f>
        <v>Job</v>
      </c>
      <c r="J533" s="141"/>
      <c r="K533" s="141"/>
    </row>
    <row r="534" spans="1:11" ht="13.8" x14ac:dyDescent="0.25">
      <c r="A534" s="141"/>
      <c r="B534" s="141"/>
      <c r="C534" s="141"/>
      <c r="D534" s="141"/>
      <c r="E534" s="141"/>
      <c r="F534" s="141"/>
      <c r="G534" s="141"/>
      <c r="H534" s="141"/>
      <c r="I534" s="141"/>
      <c r="J534" s="141"/>
      <c r="K534" s="141"/>
    </row>
    <row r="535" spans="1:11" ht="13.8" x14ac:dyDescent="0.25">
      <c r="A535" s="141"/>
      <c r="B535" s="141"/>
      <c r="C535" s="141"/>
      <c r="D535" s="141"/>
      <c r="E535" s="141"/>
      <c r="F535" s="141"/>
      <c r="G535" s="141"/>
      <c r="H535" s="141"/>
      <c r="I535" s="141"/>
      <c r="J535" s="141"/>
      <c r="K535" s="141"/>
    </row>
    <row r="536" spans="1:11" ht="21.75" customHeight="1" x14ac:dyDescent="0.25">
      <c r="A536" s="141"/>
      <c r="B536" s="131" t="s">
        <v>499</v>
      </c>
      <c r="C536" s="13" t="s">
        <v>409</v>
      </c>
      <c r="D536" s="144"/>
      <c r="E536" s="144"/>
      <c r="F536" s="144"/>
      <c r="G536" s="15"/>
      <c r="H536" s="144"/>
      <c r="I536" s="16" t="s">
        <v>42</v>
      </c>
      <c r="J536" s="145" t="s">
        <v>50</v>
      </c>
      <c r="K536" s="143">
        <v>1</v>
      </c>
    </row>
    <row r="537" spans="1:11" ht="41.4" x14ac:dyDescent="0.25">
      <c r="A537" s="141"/>
      <c r="B537" s="146">
        <f>B525+1</f>
        <v>34</v>
      </c>
      <c r="C537" s="147" t="str">
        <f>'06-External Development'!D75</f>
        <v>Fire Extinguisher 
Supplying and fixing of Dry Chemical Powder Fire Extinguisher 6Kg Capacity complete in all respect</v>
      </c>
      <c r="D537" s="148"/>
      <c r="E537" s="148"/>
      <c r="F537" s="149"/>
      <c r="G537" s="148"/>
      <c r="H537" s="150" t="str">
        <f t="shared" ref="H537:H541" si="44">IF(PRODUCT(D537,E537,F537,G537,I537)=0,"",PRODUCT(D537,E537,F537,G537,I537))</f>
        <v/>
      </c>
      <c r="I537" s="155"/>
      <c r="J537" s="145" t="s">
        <v>54</v>
      </c>
      <c r="K537" s="143">
        <v>1</v>
      </c>
    </row>
    <row r="538" spans="1:11" ht="13.8" x14ac:dyDescent="0.25">
      <c r="A538" s="141"/>
      <c r="B538" s="152"/>
      <c r="C538" s="153"/>
      <c r="D538" s="69"/>
      <c r="E538" s="69"/>
      <c r="F538" s="69"/>
      <c r="G538" s="69"/>
      <c r="H538" s="154" t="str">
        <f t="shared" si="44"/>
        <v/>
      </c>
      <c r="I538" s="151"/>
      <c r="J538" s="145" t="s">
        <v>56</v>
      </c>
      <c r="K538" s="143">
        <v>1</v>
      </c>
    </row>
    <row r="539" spans="1:11" ht="13.8" x14ac:dyDescent="0.25">
      <c r="A539" s="141"/>
      <c r="B539" s="152" t="s">
        <v>62</v>
      </c>
      <c r="C539" s="68" t="s">
        <v>498</v>
      </c>
      <c r="D539" s="69">
        <v>1</v>
      </c>
      <c r="E539" s="69"/>
      <c r="F539" s="69"/>
      <c r="G539" s="69"/>
      <c r="H539" s="154">
        <f t="shared" si="44"/>
        <v>1</v>
      </c>
      <c r="I539" s="151"/>
      <c r="J539" s="145" t="s">
        <v>58</v>
      </c>
      <c r="K539" s="143">
        <v>1</v>
      </c>
    </row>
    <row r="540" spans="1:11" ht="13.8" x14ac:dyDescent="0.25">
      <c r="A540" s="141"/>
      <c r="B540" s="155"/>
      <c r="C540" s="68"/>
      <c r="D540" s="69"/>
      <c r="E540" s="69"/>
      <c r="F540" s="69"/>
      <c r="G540" s="69"/>
      <c r="H540" s="154" t="str">
        <f t="shared" si="44"/>
        <v/>
      </c>
      <c r="I540" s="151"/>
      <c r="J540" s="145" t="s">
        <v>60</v>
      </c>
      <c r="K540" s="143">
        <v>1</v>
      </c>
    </row>
    <row r="541" spans="1:11" ht="13.8" x14ac:dyDescent="0.25">
      <c r="A541" s="141"/>
      <c r="B541" s="155"/>
      <c r="C541" s="149"/>
      <c r="D541" s="69"/>
      <c r="E541" s="69"/>
      <c r="F541" s="69"/>
      <c r="G541" s="69"/>
      <c r="H541" s="154" t="str">
        <f t="shared" si="44"/>
        <v/>
      </c>
      <c r="I541" s="151"/>
      <c r="J541" s="141"/>
      <c r="K541" s="141"/>
    </row>
    <row r="542" spans="1:11" ht="13.8" x14ac:dyDescent="0.25">
      <c r="A542" s="141"/>
      <c r="B542" s="156"/>
      <c r="C542" s="157"/>
      <c r="D542" s="157"/>
      <c r="E542" s="158"/>
      <c r="F542" s="550" t="s">
        <v>85</v>
      </c>
      <c r="G542" s="478"/>
      <c r="H542" s="159">
        <f>IF(SUM(H537:H541)=0,"",SUM(H537:H541))</f>
        <v>1</v>
      </c>
      <c r="I542" s="160" t="str">
        <f>IF(I536="1%steel","cft",IF(I536="1.5%steel","cft",IF(I536="2%steel","cft",I536)))</f>
        <v>No</v>
      </c>
      <c r="J542" s="141"/>
      <c r="K542" s="141"/>
    </row>
    <row r="543" spans="1:11" ht="13.8" x14ac:dyDescent="0.25">
      <c r="A543" s="141"/>
      <c r="B543" s="141"/>
      <c r="C543" s="141"/>
      <c r="D543" s="141"/>
      <c r="E543" s="141"/>
      <c r="F543" s="551" t="s">
        <v>86</v>
      </c>
      <c r="G543" s="476"/>
      <c r="H543" s="161">
        <v>0</v>
      </c>
      <c r="I543" s="162" t="str">
        <f>I542</f>
        <v>No</v>
      </c>
      <c r="J543" s="141"/>
      <c r="K543" s="141"/>
    </row>
    <row r="544" spans="1:11" ht="13.8" x14ac:dyDescent="0.25">
      <c r="A544" s="141"/>
      <c r="B544" s="141"/>
      <c r="C544" s="141"/>
      <c r="D544" s="141"/>
      <c r="E544" s="141"/>
      <c r="F544" s="550" t="s">
        <v>87</v>
      </c>
      <c r="G544" s="478"/>
      <c r="H544" s="159">
        <f>H543+H542</f>
        <v>1</v>
      </c>
      <c r="I544" s="160" t="str">
        <f>I542</f>
        <v>No</v>
      </c>
      <c r="J544" s="141"/>
      <c r="K544" s="141"/>
    </row>
    <row r="545" spans="1:11" ht="13.8" x14ac:dyDescent="0.25">
      <c r="A545" s="141"/>
      <c r="B545" s="141"/>
      <c r="C545" s="141"/>
      <c r="D545" s="141"/>
      <c r="E545" s="141"/>
      <c r="F545" s="141"/>
      <c r="G545" s="141"/>
      <c r="H545" s="141"/>
      <c r="I545" s="141"/>
      <c r="J545" s="141"/>
      <c r="K545" s="141"/>
    </row>
    <row r="546" spans="1:11" ht="13.8" x14ac:dyDescent="0.25">
      <c r="A546" s="141"/>
      <c r="B546" s="141"/>
      <c r="C546" s="141"/>
      <c r="D546" s="141"/>
      <c r="E546" s="141"/>
      <c r="F546" s="141"/>
      <c r="G546" s="141"/>
      <c r="H546" s="141"/>
      <c r="I546" s="141"/>
      <c r="J546" s="141"/>
      <c r="K546" s="141"/>
    </row>
    <row r="547" spans="1:11" ht="21.75" customHeight="1" x14ac:dyDescent="0.25">
      <c r="A547" s="141"/>
      <c r="B547" s="131" t="s">
        <v>499</v>
      </c>
      <c r="C547" s="13" t="s">
        <v>409</v>
      </c>
      <c r="D547" s="144"/>
      <c r="E547" s="144"/>
      <c r="F547" s="144"/>
      <c r="G547" s="15"/>
      <c r="H547" s="144"/>
      <c r="I547" s="16" t="s">
        <v>42</v>
      </c>
      <c r="J547" s="145" t="s">
        <v>50</v>
      </c>
      <c r="K547" s="143">
        <v>1</v>
      </c>
    </row>
    <row r="548" spans="1:11" ht="110.4" x14ac:dyDescent="0.25">
      <c r="A548" s="141"/>
      <c r="B548" s="146">
        <f>B537+1</f>
        <v>35</v>
      </c>
      <c r="C548" s="147" t="str">
        <f>'06-External Development'!D76</f>
        <v>INAUGURATION PLAQUE
Supply and installation of a project signboard fabricated from stainless steel (SS) sheet, nominal size 24″ × 24″, or as directed by the Engineer-in-Charge, complete in all respects.
The work shall include cutting, fabrication, fixing, anchoring, and finishing of the signboard, including all necessary materials, fasteners, tools, labor, and safety measures, in accordance with the drawings and technical specifications.</v>
      </c>
      <c r="D548" s="148"/>
      <c r="E548" s="148"/>
      <c r="F548" s="149"/>
      <c r="G548" s="148"/>
      <c r="H548" s="150" t="str">
        <f t="shared" ref="H548:H553" si="45">IF(PRODUCT(D548,E548,F548,G548,I548)=0,"",PRODUCT(D548,E548,F548,G548,I548))</f>
        <v/>
      </c>
      <c r="I548" s="155"/>
      <c r="J548" s="145" t="s">
        <v>54</v>
      </c>
      <c r="K548" s="143">
        <v>1</v>
      </c>
    </row>
    <row r="549" spans="1:11" ht="13.8" x14ac:dyDescent="0.25">
      <c r="A549" s="141"/>
      <c r="B549" s="152"/>
      <c r="C549" s="153"/>
      <c r="D549" s="69"/>
      <c r="E549" s="69"/>
      <c r="F549" s="69"/>
      <c r="G549" s="69"/>
      <c r="H549" s="154" t="str">
        <f t="shared" si="45"/>
        <v/>
      </c>
      <c r="I549" s="151"/>
      <c r="J549" s="145" t="s">
        <v>56</v>
      </c>
      <c r="K549" s="143">
        <v>1</v>
      </c>
    </row>
    <row r="550" spans="1:11" ht="13.8" x14ac:dyDescent="0.25">
      <c r="A550" s="141"/>
      <c r="B550" s="152" t="s">
        <v>62</v>
      </c>
      <c r="C550" s="68" t="s">
        <v>498</v>
      </c>
      <c r="D550" s="69">
        <v>1</v>
      </c>
      <c r="E550" s="69"/>
      <c r="F550" s="69"/>
      <c r="G550" s="69"/>
      <c r="H550" s="154">
        <f t="shared" si="45"/>
        <v>1</v>
      </c>
      <c r="I550" s="151"/>
      <c r="J550" s="145" t="s">
        <v>58</v>
      </c>
      <c r="K550" s="143">
        <v>1</v>
      </c>
    </row>
    <row r="551" spans="1:11" ht="13.8" x14ac:dyDescent="0.25">
      <c r="A551" s="141"/>
      <c r="B551" s="155"/>
      <c r="C551" s="68"/>
      <c r="D551" s="69"/>
      <c r="E551" s="69"/>
      <c r="F551" s="69"/>
      <c r="G551" s="69"/>
      <c r="H551" s="154" t="str">
        <f t="shared" si="45"/>
        <v/>
      </c>
      <c r="I551" s="151"/>
      <c r="J551" s="145" t="s">
        <v>60</v>
      </c>
      <c r="K551" s="143">
        <v>1</v>
      </c>
    </row>
    <row r="552" spans="1:11" ht="13.8" x14ac:dyDescent="0.25">
      <c r="A552" s="141"/>
      <c r="B552" s="155"/>
      <c r="C552" s="149"/>
      <c r="D552" s="69"/>
      <c r="E552" s="69"/>
      <c r="F552" s="69"/>
      <c r="G552" s="69"/>
      <c r="H552" s="154" t="str">
        <f t="shared" si="45"/>
        <v/>
      </c>
      <c r="I552" s="151"/>
      <c r="J552" s="141"/>
      <c r="K552" s="141"/>
    </row>
    <row r="553" spans="1:11" ht="13.8" x14ac:dyDescent="0.25">
      <c r="A553" s="141"/>
      <c r="B553" s="155"/>
      <c r="C553" s="149"/>
      <c r="D553" s="69"/>
      <c r="E553" s="69"/>
      <c r="F553" s="69"/>
      <c r="G553" s="69"/>
      <c r="H553" s="154" t="str">
        <f t="shared" si="45"/>
        <v/>
      </c>
      <c r="I553" s="151"/>
      <c r="J553" s="141"/>
      <c r="K553" s="141"/>
    </row>
    <row r="554" spans="1:11" ht="13.8" x14ac:dyDescent="0.25">
      <c r="A554" s="141"/>
      <c r="B554" s="156"/>
      <c r="C554" s="157"/>
      <c r="D554" s="157"/>
      <c r="E554" s="158"/>
      <c r="F554" s="550" t="s">
        <v>85</v>
      </c>
      <c r="G554" s="478"/>
      <c r="H554" s="159">
        <f>IF(SUM(H548:H553)=0,"",SUM(H548:H553))</f>
        <v>1</v>
      </c>
      <c r="I554" s="160" t="str">
        <f>IF(I547="1%steel","cft",IF(I547="1.5%steel","cft",IF(I547="2%steel","cft",I547)))</f>
        <v>No</v>
      </c>
      <c r="J554" s="141"/>
      <c r="K554" s="141"/>
    </row>
    <row r="555" spans="1:11" ht="13.8" x14ac:dyDescent="0.25">
      <c r="A555" s="141"/>
      <c r="B555" s="141"/>
      <c r="C555" s="141"/>
      <c r="D555" s="141"/>
      <c r="E555" s="141"/>
      <c r="F555" s="551" t="s">
        <v>86</v>
      </c>
      <c r="G555" s="476"/>
      <c r="H555" s="161">
        <v>0</v>
      </c>
      <c r="I555" s="162" t="str">
        <f>I554</f>
        <v>No</v>
      </c>
      <c r="J555" s="141"/>
      <c r="K555" s="141"/>
    </row>
    <row r="556" spans="1:11" ht="13.8" x14ac:dyDescent="0.25">
      <c r="A556" s="141"/>
      <c r="B556" s="141"/>
      <c r="C556" s="141"/>
      <c r="D556" s="141"/>
      <c r="E556" s="141"/>
      <c r="F556" s="550" t="s">
        <v>87</v>
      </c>
      <c r="G556" s="478"/>
      <c r="H556" s="159">
        <f>H555+H554</f>
        <v>1</v>
      </c>
      <c r="I556" s="160" t="str">
        <f>I554</f>
        <v>No</v>
      </c>
      <c r="J556" s="141"/>
      <c r="K556" s="141"/>
    </row>
    <row r="557" spans="1:11" ht="13.8" x14ac:dyDescent="0.25">
      <c r="A557" s="141"/>
      <c r="B557" s="141"/>
      <c r="C557" s="141"/>
      <c r="D557" s="141"/>
      <c r="E557" s="141"/>
      <c r="F557" s="141"/>
      <c r="G557" s="141"/>
      <c r="H557" s="141"/>
      <c r="I557" s="141"/>
      <c r="J557" s="141"/>
      <c r="K557" s="141"/>
    </row>
    <row r="558" spans="1:11" ht="13.8" x14ac:dyDescent="0.25">
      <c r="A558" s="141"/>
      <c r="B558" s="141"/>
      <c r="C558" s="141"/>
      <c r="D558" s="141"/>
      <c r="E558" s="141"/>
      <c r="F558" s="141"/>
      <c r="G558" s="141"/>
      <c r="H558" s="141"/>
      <c r="I558" s="141"/>
      <c r="J558" s="141"/>
      <c r="K558" s="141"/>
    </row>
  </sheetData>
  <mergeCells count="110">
    <mergeCell ref="B2:C2"/>
    <mergeCell ref="D2:I2"/>
    <mergeCell ref="F13:G13"/>
    <mergeCell ref="F14:G14"/>
    <mergeCell ref="F15:G15"/>
    <mergeCell ref="F32:G32"/>
    <mergeCell ref="F33:G33"/>
    <mergeCell ref="F34:G34"/>
    <mergeCell ref="F66:G66"/>
    <mergeCell ref="F67:G67"/>
    <mergeCell ref="F68:G68"/>
    <mergeCell ref="F104:G104"/>
    <mergeCell ref="F105:G105"/>
    <mergeCell ref="F106:G106"/>
    <mergeCell ref="F116:G116"/>
    <mergeCell ref="F117:G117"/>
    <mergeCell ref="F118:G118"/>
    <mergeCell ref="F127:G127"/>
    <mergeCell ref="F128:G128"/>
    <mergeCell ref="F129:G129"/>
    <mergeCell ref="F139:G139"/>
    <mergeCell ref="F140:G140"/>
    <mergeCell ref="F141:G141"/>
    <mergeCell ref="F157:G157"/>
    <mergeCell ref="F158:G158"/>
    <mergeCell ref="F159:G159"/>
    <mergeCell ref="F169:G169"/>
    <mergeCell ref="F170:G170"/>
    <mergeCell ref="F171:G171"/>
    <mergeCell ref="F186:G186"/>
    <mergeCell ref="F187:G187"/>
    <mergeCell ref="F188:G188"/>
    <mergeCell ref="F204:G204"/>
    <mergeCell ref="F205:G205"/>
    <mergeCell ref="F206:G206"/>
    <mergeCell ref="F220:G220"/>
    <mergeCell ref="F221:G221"/>
    <mergeCell ref="F222:G222"/>
    <mergeCell ref="F241:G241"/>
    <mergeCell ref="F242:G242"/>
    <mergeCell ref="F243:G243"/>
    <mergeCell ref="F262:G262"/>
    <mergeCell ref="F344:G344"/>
    <mergeCell ref="F345:G345"/>
    <mergeCell ref="F346:G346"/>
    <mergeCell ref="F311:G311"/>
    <mergeCell ref="F312:G312"/>
    <mergeCell ref="F331:G331"/>
    <mergeCell ref="F332:G332"/>
    <mergeCell ref="F333:G333"/>
    <mergeCell ref="F370:G370"/>
    <mergeCell ref="F472:G472"/>
    <mergeCell ref="F473:G473"/>
    <mergeCell ref="F482:G482"/>
    <mergeCell ref="F483:G483"/>
    <mergeCell ref="F484:G484"/>
    <mergeCell ref="F494:G494"/>
    <mergeCell ref="F495:G495"/>
    <mergeCell ref="F496:G496"/>
    <mergeCell ref="F371:G371"/>
    <mergeCell ref="F385:G385"/>
    <mergeCell ref="F386:G386"/>
    <mergeCell ref="F387:G387"/>
    <mergeCell ref="F397:G397"/>
    <mergeCell ref="F398:G398"/>
    <mergeCell ref="F399:G399"/>
    <mergeCell ref="F409:G409"/>
    <mergeCell ref="F410:G410"/>
    <mergeCell ref="F411:G411"/>
    <mergeCell ref="F422:G422"/>
    <mergeCell ref="F423:G423"/>
    <mergeCell ref="F424:G424"/>
    <mergeCell ref="F434:G434"/>
    <mergeCell ref="F435:G435"/>
    <mergeCell ref="F356:G356"/>
    <mergeCell ref="F357:G357"/>
    <mergeCell ref="F358:G358"/>
    <mergeCell ref="F369:G369"/>
    <mergeCell ref="F263:G263"/>
    <mergeCell ref="F264:G264"/>
    <mergeCell ref="F276:G276"/>
    <mergeCell ref="F277:G277"/>
    <mergeCell ref="F278:G278"/>
    <mergeCell ref="F292:G292"/>
    <mergeCell ref="F293:G293"/>
    <mergeCell ref="F294:G294"/>
    <mergeCell ref="F310:G310"/>
    <mergeCell ref="F436:G436"/>
    <mergeCell ref="F446:G446"/>
    <mergeCell ref="F447:G447"/>
    <mergeCell ref="F448:G448"/>
    <mergeCell ref="F459:G459"/>
    <mergeCell ref="F460:G460"/>
    <mergeCell ref="F461:G461"/>
    <mergeCell ref="F471:G471"/>
    <mergeCell ref="F555:G555"/>
    <mergeCell ref="F506:G506"/>
    <mergeCell ref="F556:G556"/>
    <mergeCell ref="F531:G531"/>
    <mergeCell ref="F532:G532"/>
    <mergeCell ref="F533:G533"/>
    <mergeCell ref="F542:G542"/>
    <mergeCell ref="F543:G543"/>
    <mergeCell ref="F544:G544"/>
    <mergeCell ref="F554:G554"/>
    <mergeCell ref="F507:G507"/>
    <mergeCell ref="F508:G508"/>
    <mergeCell ref="F519:G519"/>
    <mergeCell ref="F520:G520"/>
    <mergeCell ref="F521:G521"/>
  </mergeCells>
  <dataValidations count="1">
    <dataValidation type="list" allowBlank="1" sqref="I6 I18 I37 I71 I109 I121 I132 I144 I162 I174 I191 I209 I225 I246 I267 I281 I297 I315 I336 I349 I361 I374 I390 I402 I414 I427 I439 I451 I464 I476 I487 I499 I513 I524 I536 I547" xr:uid="{00000000-0002-0000-0900-000000000000}">
      <formula1>"cft,ft,Job,Kg,sft,No,m,hp,Set"</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G11"/>
  <sheetViews>
    <sheetView showGridLines="0" topLeftCell="A5" workbookViewId="0">
      <selection activeCell="F5" sqref="F1:K1048576"/>
    </sheetView>
  </sheetViews>
  <sheetFormatPr defaultColWidth="12.6640625" defaultRowHeight="15" customHeight="1" x14ac:dyDescent="0.3"/>
  <cols>
    <col min="1" max="1" width="2.6640625" style="174" customWidth="1"/>
    <col min="2" max="2" width="7" style="174" customWidth="1"/>
    <col min="3" max="3" width="65.44140625" style="174" customWidth="1"/>
    <col min="4" max="4" width="25.33203125" style="174" customWidth="1"/>
    <col min="5" max="5" width="41.6640625" style="174" customWidth="1"/>
    <col min="6" max="6" width="7.6640625" style="174" customWidth="1"/>
    <col min="7" max="7" width="6.6640625" style="174" customWidth="1"/>
    <col min="8" max="16384" width="12.6640625" style="174"/>
  </cols>
  <sheetData>
    <row r="1" spans="1:7" ht="13.5" customHeight="1" thickBot="1" x14ac:dyDescent="0.35">
      <c r="A1" s="172"/>
      <c r="B1" s="172"/>
      <c r="C1" s="172"/>
      <c r="D1" s="172"/>
      <c r="E1" s="172"/>
      <c r="F1" s="173"/>
      <c r="G1" s="173"/>
    </row>
    <row r="2" spans="1:7" ht="45" customHeight="1" thickBot="1" x14ac:dyDescent="0.35">
      <c r="A2" s="172"/>
      <c r="B2" s="441" t="s">
        <v>502</v>
      </c>
      <c r="C2" s="442"/>
      <c r="D2" s="442"/>
      <c r="E2" s="443"/>
      <c r="F2" s="173"/>
      <c r="G2" s="173"/>
    </row>
    <row r="3" spans="1:7" ht="24.75" customHeight="1" x14ac:dyDescent="0.3">
      <c r="A3" s="172"/>
      <c r="B3" s="444" t="s">
        <v>519</v>
      </c>
      <c r="C3" s="445"/>
      <c r="D3" s="445"/>
      <c r="E3" s="446"/>
      <c r="F3" s="206"/>
      <c r="G3" s="206"/>
    </row>
    <row r="4" spans="1:7" ht="60.75" customHeight="1" x14ac:dyDescent="0.3">
      <c r="A4" s="175"/>
      <c r="B4" s="201" t="s">
        <v>0</v>
      </c>
      <c r="C4" s="202" t="s">
        <v>1</v>
      </c>
      <c r="D4" s="202" t="s">
        <v>4</v>
      </c>
      <c r="E4" s="207" t="s">
        <v>3</v>
      </c>
      <c r="F4" s="176"/>
      <c r="G4" s="184"/>
    </row>
    <row r="5" spans="1:7" ht="37.5" customHeight="1" x14ac:dyDescent="0.3">
      <c r="A5" s="208"/>
      <c r="B5" s="449" t="s">
        <v>503</v>
      </c>
      <c r="C5" s="450"/>
      <c r="D5" s="209"/>
      <c r="E5" s="210"/>
      <c r="F5" s="176"/>
      <c r="G5" s="179"/>
    </row>
    <row r="6" spans="1:7" ht="37.5" customHeight="1" x14ac:dyDescent="0.3">
      <c r="A6" s="211"/>
      <c r="B6" s="191" t="s">
        <v>516</v>
      </c>
      <c r="C6" s="200" t="s">
        <v>504</v>
      </c>
      <c r="D6" s="190"/>
      <c r="E6" s="210"/>
      <c r="F6" s="176"/>
      <c r="G6" s="179"/>
    </row>
    <row r="7" spans="1:7" ht="37.5" customHeight="1" x14ac:dyDescent="0.3">
      <c r="A7" s="211"/>
      <c r="B7" s="191" t="s">
        <v>517</v>
      </c>
      <c r="C7" s="200" t="s">
        <v>505</v>
      </c>
      <c r="D7" s="190"/>
      <c r="E7" s="210"/>
      <c r="F7" s="179"/>
      <c r="G7" s="179"/>
    </row>
    <row r="8" spans="1:7" ht="37.5" customHeight="1" x14ac:dyDescent="0.3">
      <c r="A8" s="211"/>
      <c r="B8" s="191" t="s">
        <v>518</v>
      </c>
      <c r="C8" s="200" t="s">
        <v>506</v>
      </c>
      <c r="D8" s="190"/>
      <c r="E8" s="210"/>
      <c r="F8" s="176"/>
      <c r="G8" s="212"/>
    </row>
    <row r="9" spans="1:7" ht="51.75" customHeight="1" thickBot="1" x14ac:dyDescent="0.35">
      <c r="A9" s="213"/>
      <c r="B9" s="447" t="s">
        <v>507</v>
      </c>
      <c r="C9" s="448"/>
      <c r="D9" s="216"/>
      <c r="E9" s="217"/>
      <c r="F9" s="212"/>
      <c r="G9" s="212"/>
    </row>
    <row r="10" spans="1:7" ht="48.75" customHeight="1" x14ac:dyDescent="0.3">
      <c r="A10" s="185"/>
      <c r="B10" s="437"/>
      <c r="C10" s="438"/>
      <c r="D10" s="214"/>
      <c r="E10" s="215"/>
      <c r="F10" s="187"/>
      <c r="G10" s="187"/>
    </row>
    <row r="11" spans="1:7" ht="48.75" customHeight="1" x14ac:dyDescent="0.3">
      <c r="A11" s="180"/>
      <c r="B11" s="439"/>
      <c r="C11" s="440"/>
      <c r="D11" s="180"/>
      <c r="E11" s="186"/>
      <c r="F11" s="187"/>
      <c r="G11" s="187"/>
    </row>
  </sheetData>
  <mergeCells count="6">
    <mergeCell ref="B10:C10"/>
    <mergeCell ref="B11:C11"/>
    <mergeCell ref="B2:E2"/>
    <mergeCell ref="B3:E3"/>
    <mergeCell ref="B9:C9"/>
    <mergeCell ref="B5:C5"/>
  </mergeCells>
  <printOptions horizontalCentered="1"/>
  <pageMargins left="0.36351026069927794" right="0.21810615641956674" top="0.6" bottom="0.3" header="0" footer="0"/>
  <pageSetup paperSize="9" scale="85" orientation="landscape"/>
  <headerFooter>
    <oddFooter>&amp;L&amp;F&amp;RPage &amp;P of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FF"/>
  </sheetPr>
  <dimension ref="A1:M102"/>
  <sheetViews>
    <sheetView showGridLines="0" zoomScale="70" zoomScaleNormal="70" workbookViewId="0">
      <pane ySplit="1" topLeftCell="A2" activePane="bottomLeft" state="frozen"/>
      <selection pane="bottomLeft" activeCell="I1" sqref="I1:M1048576"/>
    </sheetView>
  </sheetViews>
  <sheetFormatPr defaultColWidth="12.6640625" defaultRowHeight="15" customHeight="1" x14ac:dyDescent="0.3"/>
  <cols>
    <col min="1" max="1" width="3" style="174" customWidth="1"/>
    <col min="2" max="2" width="6.88671875" style="174" customWidth="1"/>
    <col min="3" max="3" width="13.77734375" style="174" customWidth="1"/>
    <col min="4" max="4" width="76.21875" style="174" customWidth="1"/>
    <col min="5" max="5" width="9.77734375" style="174" customWidth="1"/>
    <col min="6" max="6" width="11.33203125" style="174" customWidth="1"/>
    <col min="7" max="7" width="11.21875" style="174" customWidth="1"/>
    <col min="8" max="8" width="13.77734375" style="174" customWidth="1"/>
    <col min="9" max="12" width="12.21875" style="174" customWidth="1"/>
    <col min="13" max="13" width="22.88671875" style="174" customWidth="1"/>
    <col min="14" max="16384" width="12.6640625" style="174"/>
  </cols>
  <sheetData>
    <row r="1" spans="1:13" ht="13.5" customHeight="1" x14ac:dyDescent="0.3">
      <c r="A1" s="172"/>
      <c r="B1" s="206"/>
      <c r="C1" s="206"/>
      <c r="D1" s="172"/>
      <c r="E1" s="206"/>
      <c r="F1" s="206"/>
      <c r="G1" s="219"/>
      <c r="H1" s="172"/>
      <c r="I1" s="173"/>
      <c r="J1" s="173"/>
      <c r="K1" s="173"/>
      <c r="L1" s="173"/>
      <c r="M1" s="173"/>
    </row>
    <row r="2" spans="1:13" ht="18.75" customHeight="1" x14ac:dyDescent="0.3">
      <c r="A2" s="206"/>
      <c r="B2" s="220"/>
      <c r="C2" s="220"/>
      <c r="D2" s="220"/>
      <c r="E2" s="220"/>
      <c r="F2" s="220"/>
      <c r="G2" s="221"/>
      <c r="H2" s="220"/>
      <c r="I2" s="206"/>
      <c r="J2" s="206"/>
      <c r="K2" s="206"/>
      <c r="L2" s="206"/>
      <c r="M2" s="206"/>
    </row>
    <row r="3" spans="1:13" ht="49.5" customHeight="1" x14ac:dyDescent="0.3">
      <c r="A3" s="213"/>
      <c r="B3" s="250" t="s">
        <v>6</v>
      </c>
      <c r="C3" s="251" t="s">
        <v>7</v>
      </c>
      <c r="D3" s="252" t="s">
        <v>537</v>
      </c>
      <c r="E3" s="252" t="s">
        <v>8</v>
      </c>
      <c r="F3" s="252" t="s">
        <v>9</v>
      </c>
      <c r="G3" s="253" t="s">
        <v>10</v>
      </c>
      <c r="H3" s="254" t="s">
        <v>536</v>
      </c>
      <c r="I3" s="222"/>
      <c r="J3" s="222"/>
      <c r="K3" s="222"/>
      <c r="L3" s="222"/>
      <c r="M3" s="222"/>
    </row>
    <row r="4" spans="1:13" ht="30" customHeight="1" x14ac:dyDescent="0.3">
      <c r="A4" s="213"/>
      <c r="B4" s="472" t="s">
        <v>11</v>
      </c>
      <c r="C4" s="473"/>
      <c r="D4" s="473"/>
      <c r="E4" s="473"/>
      <c r="F4" s="473"/>
      <c r="G4" s="474"/>
      <c r="H4" s="255"/>
      <c r="I4" s="223"/>
      <c r="J4" s="178"/>
      <c r="K4" s="178"/>
      <c r="L4" s="178"/>
      <c r="M4" s="178"/>
    </row>
    <row r="5" spans="1:13" ht="31.5" customHeight="1" x14ac:dyDescent="0.3">
      <c r="A5" s="224"/>
      <c r="B5" s="470" t="s">
        <v>12</v>
      </c>
      <c r="C5" s="455"/>
      <c r="D5" s="455"/>
      <c r="E5" s="455"/>
      <c r="F5" s="455"/>
      <c r="G5" s="456"/>
      <c r="H5" s="256"/>
      <c r="I5" s="187"/>
      <c r="J5" s="187"/>
      <c r="K5" s="187"/>
      <c r="L5" s="187"/>
      <c r="M5" s="187"/>
    </row>
    <row r="6" spans="1:13" ht="41.4" x14ac:dyDescent="0.3">
      <c r="A6" s="224"/>
      <c r="B6" s="257">
        <v>1</v>
      </c>
      <c r="C6" s="225" t="s">
        <v>595</v>
      </c>
      <c r="D6" s="248" t="s">
        <v>520</v>
      </c>
      <c r="E6" s="225" t="s">
        <v>13</v>
      </c>
      <c r="F6" s="249">
        <f>'03(a)-M.S Civil Work'!H46</f>
        <v>215.7775</v>
      </c>
      <c r="G6" s="226"/>
      <c r="H6" s="258"/>
      <c r="I6" s="187"/>
      <c r="J6" s="227"/>
      <c r="K6" s="227"/>
      <c r="L6" s="227"/>
      <c r="M6" s="227"/>
    </row>
    <row r="7" spans="1:13" ht="41.4" x14ac:dyDescent="0.3">
      <c r="A7" s="224"/>
      <c r="B7" s="257">
        <f>B6+1</f>
        <v>2</v>
      </c>
      <c r="C7" s="225" t="s">
        <v>596</v>
      </c>
      <c r="D7" s="228" t="s">
        <v>539</v>
      </c>
      <c r="E7" s="225" t="s">
        <v>13</v>
      </c>
      <c r="F7" s="249">
        <f>'03(a)-M.S Civil Work'!H65</f>
        <v>57.5</v>
      </c>
      <c r="G7" s="226"/>
      <c r="H7" s="258"/>
      <c r="I7" s="187"/>
      <c r="J7" s="187"/>
      <c r="K7" s="187"/>
      <c r="L7" s="187"/>
      <c r="M7" s="187"/>
    </row>
    <row r="8" spans="1:13" ht="57.75" customHeight="1" x14ac:dyDescent="0.3">
      <c r="A8" s="224"/>
      <c r="B8" s="257">
        <f>B7+1</f>
        <v>3</v>
      </c>
      <c r="C8" s="225" t="s">
        <v>597</v>
      </c>
      <c r="D8" s="228" t="s">
        <v>540</v>
      </c>
      <c r="E8" s="225" t="s">
        <v>14</v>
      </c>
      <c r="F8" s="249">
        <f>'03(a)-M.S Civil Work'!H93</f>
        <v>2362</v>
      </c>
      <c r="G8" s="226"/>
      <c r="H8" s="258"/>
      <c r="I8" s="187"/>
      <c r="J8" s="187"/>
      <c r="K8" s="187"/>
      <c r="L8" s="187"/>
      <c r="M8" s="187"/>
    </row>
    <row r="9" spans="1:13" ht="110.4" x14ac:dyDescent="0.3">
      <c r="A9" s="224"/>
      <c r="B9" s="257">
        <f>B8+1</f>
        <v>4</v>
      </c>
      <c r="C9" s="225" t="s">
        <v>598</v>
      </c>
      <c r="D9" s="228" t="s">
        <v>541</v>
      </c>
      <c r="E9" s="225" t="s">
        <v>15</v>
      </c>
      <c r="F9" s="249">
        <f>'03(a)-M.S Civil Work'!H112</f>
        <v>31</v>
      </c>
      <c r="G9" s="229"/>
      <c r="H9" s="258"/>
      <c r="I9" s="187"/>
      <c r="J9" s="187"/>
      <c r="K9" s="187"/>
      <c r="L9" s="187"/>
      <c r="M9" s="187"/>
    </row>
    <row r="10" spans="1:13" ht="110.4" x14ac:dyDescent="0.3">
      <c r="A10" s="224"/>
      <c r="B10" s="257">
        <f>B9+1</f>
        <v>5</v>
      </c>
      <c r="C10" s="225" t="s">
        <v>599</v>
      </c>
      <c r="D10" s="228" t="s">
        <v>542</v>
      </c>
      <c r="E10" s="225" t="s">
        <v>15</v>
      </c>
      <c r="F10" s="249">
        <f>'03(a)-M.S Civil Work'!H128</f>
        <v>2</v>
      </c>
      <c r="G10" s="230"/>
      <c r="H10" s="258"/>
      <c r="I10" s="187"/>
      <c r="J10" s="187"/>
      <c r="K10" s="187"/>
      <c r="L10" s="187"/>
      <c r="M10" s="187"/>
    </row>
    <row r="11" spans="1:13" ht="110.4" x14ac:dyDescent="0.3">
      <c r="A11" s="224"/>
      <c r="B11" s="257">
        <f>B10+1</f>
        <v>6</v>
      </c>
      <c r="C11" s="225" t="s">
        <v>600</v>
      </c>
      <c r="D11" s="228" t="s">
        <v>543</v>
      </c>
      <c r="E11" s="225" t="s">
        <v>16</v>
      </c>
      <c r="F11" s="249">
        <f>'03(a)-M.S Civil Work'!H147</f>
        <v>265</v>
      </c>
      <c r="G11" s="230"/>
      <c r="H11" s="258"/>
      <c r="I11" s="187"/>
      <c r="J11" s="187"/>
      <c r="K11" s="187"/>
      <c r="L11" s="187"/>
      <c r="M11" s="187"/>
    </row>
    <row r="12" spans="1:13" ht="31.5" customHeight="1" x14ac:dyDescent="0.3">
      <c r="A12" s="224"/>
      <c r="B12" s="471" t="s">
        <v>17</v>
      </c>
      <c r="C12" s="455"/>
      <c r="D12" s="455"/>
      <c r="E12" s="455"/>
      <c r="F12" s="455"/>
      <c r="G12" s="456"/>
      <c r="H12" s="258"/>
      <c r="I12" s="187"/>
      <c r="J12" s="187"/>
      <c r="K12" s="187"/>
      <c r="L12" s="187"/>
      <c r="M12" s="187"/>
    </row>
    <row r="13" spans="1:13" ht="55.2" x14ac:dyDescent="0.3">
      <c r="A13" s="224"/>
      <c r="B13" s="257">
        <f>B11+1</f>
        <v>7</v>
      </c>
      <c r="C13" s="225" t="s">
        <v>601</v>
      </c>
      <c r="D13" s="228" t="s">
        <v>544</v>
      </c>
      <c r="E13" s="225" t="s">
        <v>18</v>
      </c>
      <c r="F13" s="249">
        <f>'03(a)-M.S Civil Work'!H164</f>
        <v>5</v>
      </c>
      <c r="G13" s="226"/>
      <c r="H13" s="258"/>
      <c r="I13" s="187"/>
      <c r="J13" s="187"/>
      <c r="K13" s="187"/>
      <c r="L13" s="187"/>
      <c r="M13" s="187"/>
    </row>
    <row r="14" spans="1:13" ht="37.5" customHeight="1" x14ac:dyDescent="0.3">
      <c r="A14" s="231"/>
      <c r="B14" s="454" t="s">
        <v>19</v>
      </c>
      <c r="C14" s="455"/>
      <c r="D14" s="455"/>
      <c r="E14" s="455"/>
      <c r="F14" s="455"/>
      <c r="G14" s="456"/>
      <c r="H14" s="259"/>
      <c r="I14" s="232"/>
      <c r="J14" s="187"/>
      <c r="K14" s="187"/>
      <c r="L14" s="187"/>
      <c r="M14" s="187"/>
    </row>
    <row r="15" spans="1:13" ht="82.5" customHeight="1" x14ac:dyDescent="0.3">
      <c r="A15" s="224"/>
      <c r="B15" s="257">
        <f>B13+1</f>
        <v>8</v>
      </c>
      <c r="C15" s="225" t="s">
        <v>602</v>
      </c>
      <c r="D15" s="228" t="s">
        <v>545</v>
      </c>
      <c r="E15" s="225" t="s">
        <v>13</v>
      </c>
      <c r="F15" s="249">
        <f>'03(a)-M.S Civil Work'!H203</f>
        <v>80.756875000000008</v>
      </c>
      <c r="G15" s="230"/>
      <c r="H15" s="258"/>
      <c r="I15" s="187"/>
      <c r="J15" s="187"/>
      <c r="K15" s="187"/>
      <c r="L15" s="187"/>
      <c r="M15" s="187"/>
    </row>
    <row r="16" spans="1:13" ht="58.5" customHeight="1" x14ac:dyDescent="0.3">
      <c r="A16" s="224"/>
      <c r="B16" s="257">
        <f>B15+1</f>
        <v>9</v>
      </c>
      <c r="C16" s="233" t="s">
        <v>603</v>
      </c>
      <c r="D16" s="234" t="s">
        <v>546</v>
      </c>
      <c r="E16" s="225" t="s">
        <v>13</v>
      </c>
      <c r="F16" s="249">
        <f>'03(a)-M.S Civil Work'!H220</f>
        <v>80.756875000000008</v>
      </c>
      <c r="G16" s="230"/>
      <c r="H16" s="258"/>
      <c r="I16" s="187"/>
      <c r="J16" s="187"/>
      <c r="K16" s="187"/>
      <c r="L16" s="187"/>
      <c r="M16" s="187"/>
    </row>
    <row r="17" spans="1:13" ht="37.5" customHeight="1" x14ac:dyDescent="0.3">
      <c r="A17" s="231"/>
      <c r="B17" s="454" t="s">
        <v>20</v>
      </c>
      <c r="C17" s="455"/>
      <c r="D17" s="455"/>
      <c r="E17" s="455"/>
      <c r="F17" s="455"/>
      <c r="G17" s="456"/>
      <c r="H17" s="259"/>
      <c r="I17" s="232"/>
      <c r="J17" s="187"/>
      <c r="K17" s="187"/>
      <c r="L17" s="187"/>
      <c r="M17" s="187"/>
    </row>
    <row r="18" spans="1:13" ht="109.5" customHeight="1" x14ac:dyDescent="0.3">
      <c r="A18" s="224"/>
      <c r="B18" s="458" t="s">
        <v>547</v>
      </c>
      <c r="C18" s="455"/>
      <c r="D18" s="455"/>
      <c r="E18" s="455"/>
      <c r="F18" s="455"/>
      <c r="G18" s="456"/>
      <c r="H18" s="258"/>
      <c r="I18" s="187"/>
      <c r="J18" s="187"/>
      <c r="K18" s="187"/>
      <c r="L18" s="187"/>
      <c r="M18" s="187"/>
    </row>
    <row r="19" spans="1:13" ht="69" x14ac:dyDescent="0.3">
      <c r="A19" s="224"/>
      <c r="B19" s="257">
        <f>B16+1</f>
        <v>10</v>
      </c>
      <c r="C19" s="233" t="s">
        <v>604</v>
      </c>
      <c r="D19" s="234" t="s">
        <v>548</v>
      </c>
      <c r="E19" s="225" t="s">
        <v>13</v>
      </c>
      <c r="F19" s="249">
        <f>'03(a)-M.S Civil Work'!H252</f>
        <v>141.84375</v>
      </c>
      <c r="G19" s="230"/>
      <c r="H19" s="258"/>
      <c r="I19" s="187"/>
      <c r="J19" s="187"/>
      <c r="K19" s="187"/>
      <c r="L19" s="187"/>
      <c r="M19" s="187"/>
    </row>
    <row r="20" spans="1:13" ht="69" x14ac:dyDescent="0.3">
      <c r="A20" s="224"/>
      <c r="B20" s="257">
        <f>B19+1</f>
        <v>11</v>
      </c>
      <c r="C20" s="233" t="s">
        <v>605</v>
      </c>
      <c r="D20" s="234" t="s">
        <v>549</v>
      </c>
      <c r="E20" s="225" t="s">
        <v>13</v>
      </c>
      <c r="F20" s="249">
        <f>'03(a)-M.S Civil Work'!H290</f>
        <v>80.756875000000008</v>
      </c>
      <c r="G20" s="230"/>
      <c r="H20" s="258"/>
      <c r="I20" s="187"/>
      <c r="J20" s="187"/>
      <c r="K20" s="187"/>
      <c r="L20" s="187"/>
      <c r="M20" s="187"/>
    </row>
    <row r="21" spans="1:13" ht="69" x14ac:dyDescent="0.3">
      <c r="A21" s="224"/>
      <c r="B21" s="257">
        <f t="shared" ref="B21:B26" si="0">B20+1</f>
        <v>12</v>
      </c>
      <c r="C21" s="225" t="s">
        <v>606</v>
      </c>
      <c r="D21" s="228" t="s">
        <v>550</v>
      </c>
      <c r="E21" s="225" t="s">
        <v>13</v>
      </c>
      <c r="F21" s="249">
        <f>'03(a)-M.S Civil Work'!H335</f>
        <v>388.26888888888902</v>
      </c>
      <c r="G21" s="230"/>
      <c r="H21" s="258"/>
      <c r="I21" s="187"/>
      <c r="J21" s="187"/>
      <c r="K21" s="187"/>
      <c r="L21" s="187"/>
      <c r="M21" s="187"/>
    </row>
    <row r="22" spans="1:13" ht="69" x14ac:dyDescent="0.3">
      <c r="A22" s="224"/>
      <c r="B22" s="257">
        <f t="shared" si="0"/>
        <v>13</v>
      </c>
      <c r="C22" s="225" t="s">
        <v>607</v>
      </c>
      <c r="D22" s="228" t="s">
        <v>551</v>
      </c>
      <c r="E22" s="225" t="s">
        <v>13</v>
      </c>
      <c r="F22" s="249">
        <f>'03(a)-M.S Civil Work'!H354</f>
        <v>5</v>
      </c>
      <c r="G22" s="230"/>
      <c r="H22" s="258"/>
      <c r="I22" s="187"/>
      <c r="J22" s="187"/>
      <c r="K22" s="187"/>
      <c r="L22" s="187"/>
      <c r="M22" s="187"/>
    </row>
    <row r="23" spans="1:13" ht="69" x14ac:dyDescent="0.3">
      <c r="A23" s="224"/>
      <c r="B23" s="257">
        <f t="shared" si="0"/>
        <v>14</v>
      </c>
      <c r="C23" s="225" t="s">
        <v>608</v>
      </c>
      <c r="D23" s="228" t="s">
        <v>552</v>
      </c>
      <c r="E23" s="225" t="s">
        <v>21</v>
      </c>
      <c r="F23" s="249">
        <f>'03(a)-M.S Civil Work'!H366/1000</f>
        <v>1.2155423472474294</v>
      </c>
      <c r="G23" s="230"/>
      <c r="H23" s="258"/>
      <c r="I23" s="187"/>
      <c r="J23" s="187"/>
      <c r="K23" s="187"/>
      <c r="L23" s="187"/>
      <c r="M23" s="187"/>
    </row>
    <row r="24" spans="1:13" ht="110.4" x14ac:dyDescent="0.3">
      <c r="A24" s="224"/>
      <c r="B24" s="257">
        <f t="shared" si="0"/>
        <v>15</v>
      </c>
      <c r="C24" s="225" t="s">
        <v>608</v>
      </c>
      <c r="D24" s="228" t="s">
        <v>587</v>
      </c>
      <c r="E24" s="225" t="s">
        <v>21</v>
      </c>
      <c r="F24" s="249">
        <f>'03(a)-M.S Civil Work'!H380/1000</f>
        <v>0.23596</v>
      </c>
      <c r="G24" s="230"/>
      <c r="H24" s="258"/>
      <c r="I24" s="187"/>
      <c r="J24" s="187"/>
      <c r="K24" s="187"/>
      <c r="L24" s="187"/>
      <c r="M24" s="187"/>
    </row>
    <row r="25" spans="1:13" ht="69" x14ac:dyDescent="0.3">
      <c r="A25" s="224"/>
      <c r="B25" s="257">
        <f t="shared" si="0"/>
        <v>16</v>
      </c>
      <c r="C25" s="225" t="s">
        <v>609</v>
      </c>
      <c r="D25" s="228" t="s">
        <v>588</v>
      </c>
      <c r="E25" s="225" t="s">
        <v>13</v>
      </c>
      <c r="F25" s="249">
        <f>'03(a)-M.S Civil Work'!H394</f>
        <v>388.26888888888902</v>
      </c>
      <c r="G25" s="230"/>
      <c r="H25" s="258"/>
      <c r="I25" s="187"/>
      <c r="J25" s="187"/>
      <c r="K25" s="187"/>
      <c r="L25" s="187"/>
      <c r="M25" s="187"/>
    </row>
    <row r="26" spans="1:13" ht="55.2" x14ac:dyDescent="0.3">
      <c r="A26" s="224"/>
      <c r="B26" s="257">
        <f t="shared" si="0"/>
        <v>17</v>
      </c>
      <c r="C26" s="225" t="s">
        <v>610</v>
      </c>
      <c r="D26" s="228" t="s">
        <v>553</v>
      </c>
      <c r="E26" s="225" t="s">
        <v>14</v>
      </c>
      <c r="F26" s="249">
        <f>'03(a)-M.S Civil Work'!H439</f>
        <v>1218.0350000000001</v>
      </c>
      <c r="G26" s="230"/>
      <c r="H26" s="258"/>
      <c r="I26" s="187"/>
      <c r="J26" s="187"/>
      <c r="K26" s="187"/>
      <c r="L26" s="187"/>
      <c r="M26" s="187"/>
    </row>
    <row r="27" spans="1:13" ht="37.5" customHeight="1" x14ac:dyDescent="0.3">
      <c r="A27" s="224"/>
      <c r="B27" s="454" t="s">
        <v>22</v>
      </c>
      <c r="C27" s="455"/>
      <c r="D27" s="455"/>
      <c r="E27" s="455"/>
      <c r="F27" s="455"/>
      <c r="G27" s="456"/>
      <c r="H27" s="258"/>
      <c r="I27" s="187"/>
      <c r="J27" s="187"/>
      <c r="K27" s="187"/>
      <c r="L27" s="187"/>
      <c r="M27" s="187"/>
    </row>
    <row r="28" spans="1:13" ht="13.8" x14ac:dyDescent="0.3">
      <c r="A28" s="224"/>
      <c r="B28" s="458" t="s">
        <v>589</v>
      </c>
      <c r="C28" s="455"/>
      <c r="D28" s="455"/>
      <c r="E28" s="455"/>
      <c r="F28" s="455"/>
      <c r="G28" s="456"/>
      <c r="H28" s="258"/>
      <c r="I28" s="187"/>
      <c r="J28" s="187"/>
      <c r="K28" s="187"/>
      <c r="L28" s="187"/>
      <c r="M28" s="187"/>
    </row>
    <row r="29" spans="1:13" ht="55.2" x14ac:dyDescent="0.3">
      <c r="A29" s="224"/>
      <c r="B29" s="257">
        <f>B26+1</f>
        <v>18</v>
      </c>
      <c r="C29" s="225" t="s">
        <v>611</v>
      </c>
      <c r="D29" s="228" t="s">
        <v>554</v>
      </c>
      <c r="E29" s="225" t="s">
        <v>13</v>
      </c>
      <c r="F29" s="249">
        <f>'03(a)-M.S Civil Work'!H457</f>
        <v>117.375</v>
      </c>
      <c r="G29" s="230"/>
      <c r="H29" s="258"/>
      <c r="I29" s="187"/>
      <c r="J29" s="187"/>
      <c r="K29" s="187"/>
      <c r="L29" s="187"/>
      <c r="M29" s="187"/>
    </row>
    <row r="30" spans="1:13" ht="82.8" x14ac:dyDescent="0.3">
      <c r="A30" s="224"/>
      <c r="B30" s="257">
        <f>B29+1</f>
        <v>19</v>
      </c>
      <c r="C30" s="225" t="s">
        <v>612</v>
      </c>
      <c r="D30" s="228" t="s">
        <v>590</v>
      </c>
      <c r="E30" s="225" t="s">
        <v>13</v>
      </c>
      <c r="F30" s="249">
        <f>'03(a)-M.S Civil Work'!H477</f>
        <v>117.375</v>
      </c>
      <c r="G30" s="230"/>
      <c r="H30" s="258"/>
      <c r="I30" s="187"/>
      <c r="J30" s="187"/>
      <c r="K30" s="187"/>
      <c r="L30" s="187"/>
      <c r="M30" s="187"/>
    </row>
    <row r="31" spans="1:13" ht="37.5" customHeight="1" x14ac:dyDescent="0.3">
      <c r="A31" s="224"/>
      <c r="B31" s="454" t="s">
        <v>23</v>
      </c>
      <c r="C31" s="455"/>
      <c r="D31" s="455"/>
      <c r="E31" s="455"/>
      <c r="F31" s="455"/>
      <c r="G31" s="456"/>
      <c r="H31" s="258"/>
      <c r="I31" s="187"/>
      <c r="J31" s="187"/>
      <c r="K31" s="187"/>
      <c r="L31" s="187"/>
      <c r="M31" s="187"/>
    </row>
    <row r="32" spans="1:13" ht="13.8" x14ac:dyDescent="0.3">
      <c r="A32" s="224"/>
      <c r="B32" s="468" t="s">
        <v>555</v>
      </c>
      <c r="C32" s="455"/>
      <c r="D32" s="455"/>
      <c r="E32" s="455"/>
      <c r="F32" s="455"/>
      <c r="G32" s="456"/>
      <c r="H32" s="258"/>
      <c r="I32" s="187"/>
      <c r="J32" s="187"/>
      <c r="K32" s="187"/>
      <c r="L32" s="187"/>
      <c r="M32" s="187"/>
    </row>
    <row r="33" spans="1:13" ht="55.2" x14ac:dyDescent="0.3">
      <c r="A33" s="224"/>
      <c r="B33" s="257">
        <f>B30+1</f>
        <v>20</v>
      </c>
      <c r="C33" s="225" t="s">
        <v>613</v>
      </c>
      <c r="D33" s="228" t="s">
        <v>556</v>
      </c>
      <c r="E33" s="225" t="s">
        <v>14</v>
      </c>
      <c r="F33" s="249">
        <f>'03(a)-M.S Civil Work'!H497</f>
        <v>1395</v>
      </c>
      <c r="G33" s="230"/>
      <c r="H33" s="258"/>
      <c r="I33" s="187"/>
      <c r="J33" s="187"/>
      <c r="K33" s="187"/>
      <c r="L33" s="187"/>
      <c r="M33" s="187"/>
    </row>
    <row r="34" spans="1:13" ht="41.4" x14ac:dyDescent="0.3">
      <c r="A34" s="224"/>
      <c r="B34" s="257">
        <f>B33+1</f>
        <v>21</v>
      </c>
      <c r="C34" s="225" t="s">
        <v>614</v>
      </c>
      <c r="D34" s="228" t="s">
        <v>557</v>
      </c>
      <c r="E34" s="225" t="s">
        <v>24</v>
      </c>
      <c r="F34" s="249">
        <f>'03(a)-M.S Civil Work'!H512</f>
        <v>4</v>
      </c>
      <c r="G34" s="230"/>
      <c r="H34" s="258"/>
      <c r="I34" s="187"/>
      <c r="J34" s="187"/>
      <c r="K34" s="187"/>
      <c r="L34" s="187"/>
      <c r="M34" s="187"/>
    </row>
    <row r="35" spans="1:13" ht="55.2" x14ac:dyDescent="0.3">
      <c r="A35" s="224"/>
      <c r="B35" s="257">
        <f>B34+1</f>
        <v>22</v>
      </c>
      <c r="C35" s="225" t="s">
        <v>615</v>
      </c>
      <c r="D35" s="228" t="s">
        <v>558</v>
      </c>
      <c r="E35" s="225" t="s">
        <v>24</v>
      </c>
      <c r="F35" s="249">
        <f>'03(a)-M.S Civil Work'!H529</f>
        <v>4</v>
      </c>
      <c r="G35" s="230"/>
      <c r="H35" s="258"/>
      <c r="I35" s="187"/>
      <c r="J35" s="187"/>
      <c r="K35" s="187"/>
      <c r="L35" s="187"/>
      <c r="M35" s="187"/>
    </row>
    <row r="36" spans="1:13" ht="37.5" customHeight="1" x14ac:dyDescent="0.3">
      <c r="A36" s="224"/>
      <c r="B36" s="454" t="s">
        <v>25</v>
      </c>
      <c r="C36" s="455"/>
      <c r="D36" s="455"/>
      <c r="E36" s="455"/>
      <c r="F36" s="455"/>
      <c r="G36" s="456"/>
      <c r="H36" s="258"/>
      <c r="I36" s="187"/>
      <c r="J36" s="187"/>
      <c r="K36" s="187"/>
      <c r="L36" s="187"/>
      <c r="M36" s="187"/>
    </row>
    <row r="37" spans="1:13" ht="94.5" customHeight="1" x14ac:dyDescent="0.3">
      <c r="A37" s="224"/>
      <c r="B37" s="469" t="s">
        <v>559</v>
      </c>
      <c r="C37" s="455"/>
      <c r="D37" s="455"/>
      <c r="E37" s="455"/>
      <c r="F37" s="455"/>
      <c r="G37" s="456"/>
      <c r="H37" s="258"/>
      <c r="I37" s="187"/>
      <c r="J37" s="187"/>
      <c r="K37" s="187"/>
      <c r="L37" s="187"/>
      <c r="M37" s="187"/>
    </row>
    <row r="38" spans="1:13" ht="52.5" customHeight="1" x14ac:dyDescent="0.3">
      <c r="A38" s="224"/>
      <c r="B38" s="260">
        <f>B35+1</f>
        <v>23</v>
      </c>
      <c r="C38" s="233" t="s">
        <v>616</v>
      </c>
      <c r="D38" s="235" t="s">
        <v>560</v>
      </c>
      <c r="E38" s="225" t="s">
        <v>14</v>
      </c>
      <c r="F38" s="249">
        <f>'03(a)-M.S Civil Work'!H548</f>
        <v>1031</v>
      </c>
      <c r="G38" s="230"/>
      <c r="H38" s="258"/>
      <c r="I38" s="236"/>
      <c r="J38" s="237"/>
      <c r="K38" s="237"/>
      <c r="L38" s="237"/>
      <c r="M38" s="237"/>
    </row>
    <row r="39" spans="1:13" ht="60" customHeight="1" x14ac:dyDescent="0.3">
      <c r="A39" s="224"/>
      <c r="B39" s="260">
        <f>B38+1</f>
        <v>24</v>
      </c>
      <c r="C39" s="233" t="s">
        <v>617</v>
      </c>
      <c r="D39" s="235" t="s">
        <v>561</v>
      </c>
      <c r="E39" s="225" t="s">
        <v>14</v>
      </c>
      <c r="F39" s="249">
        <f>'03(a)-M.S Civil Work'!H571</f>
        <v>91</v>
      </c>
      <c r="G39" s="230"/>
      <c r="H39" s="261"/>
      <c r="I39" s="236"/>
      <c r="J39" s="237"/>
      <c r="K39" s="237"/>
      <c r="L39" s="237"/>
      <c r="M39" s="237"/>
    </row>
    <row r="40" spans="1:13" ht="41.4" x14ac:dyDescent="0.3">
      <c r="A40" s="224"/>
      <c r="B40" s="257">
        <f>B39+1</f>
        <v>25</v>
      </c>
      <c r="C40" s="225" t="s">
        <v>618</v>
      </c>
      <c r="D40" s="228" t="s">
        <v>562</v>
      </c>
      <c r="E40" s="225" t="s">
        <v>14</v>
      </c>
      <c r="F40" s="249">
        <f>'03(a)-M.S Civil Work'!H600</f>
        <v>1122</v>
      </c>
      <c r="G40" s="230"/>
      <c r="H40" s="258"/>
      <c r="I40" s="187"/>
      <c r="J40" s="187"/>
      <c r="K40" s="187"/>
      <c r="L40" s="187"/>
      <c r="M40" s="187"/>
    </row>
    <row r="41" spans="1:13" ht="37.5" customHeight="1" x14ac:dyDescent="0.3">
      <c r="A41" s="224"/>
      <c r="B41" s="454" t="s">
        <v>26</v>
      </c>
      <c r="C41" s="455"/>
      <c r="D41" s="455"/>
      <c r="E41" s="455"/>
      <c r="F41" s="455"/>
      <c r="G41" s="456"/>
      <c r="H41" s="258"/>
      <c r="I41" s="187"/>
      <c r="J41" s="187"/>
      <c r="K41" s="187"/>
      <c r="L41" s="187"/>
      <c r="M41" s="187"/>
    </row>
    <row r="42" spans="1:13" ht="128.25" customHeight="1" x14ac:dyDescent="0.3">
      <c r="A42" s="224"/>
      <c r="B42" s="458" t="s">
        <v>563</v>
      </c>
      <c r="C42" s="455"/>
      <c r="D42" s="455"/>
      <c r="E42" s="455"/>
      <c r="F42" s="455"/>
      <c r="G42" s="456"/>
      <c r="H42" s="258"/>
      <c r="I42" s="187"/>
      <c r="J42" s="187"/>
      <c r="K42" s="187"/>
      <c r="L42" s="187"/>
      <c r="M42" s="187"/>
    </row>
    <row r="43" spans="1:13" ht="41.4" x14ac:dyDescent="0.3">
      <c r="A43" s="224"/>
      <c r="B43" s="257">
        <f>B40+1</f>
        <v>26</v>
      </c>
      <c r="C43" s="225" t="s">
        <v>619</v>
      </c>
      <c r="D43" s="228" t="s">
        <v>564</v>
      </c>
      <c r="E43" s="225" t="s">
        <v>14</v>
      </c>
      <c r="F43" s="249">
        <f>'03(a)-M.S Civil Work'!H664</f>
        <v>5461.32</v>
      </c>
      <c r="G43" s="230"/>
      <c r="H43" s="258"/>
      <c r="I43" s="187"/>
      <c r="J43" s="187"/>
      <c r="K43" s="187"/>
      <c r="L43" s="187"/>
      <c r="M43" s="187"/>
    </row>
    <row r="44" spans="1:13" ht="56.25" customHeight="1" x14ac:dyDescent="0.3">
      <c r="A44" s="224"/>
      <c r="B44" s="260">
        <f>B43+1</f>
        <v>27</v>
      </c>
      <c r="C44" s="233" t="s">
        <v>620</v>
      </c>
      <c r="D44" s="234" t="s">
        <v>565</v>
      </c>
      <c r="E44" s="225" t="s">
        <v>14</v>
      </c>
      <c r="F44" s="249">
        <f>'03(a)-M.S Civil Work'!H724</f>
        <v>5034.6499999999996</v>
      </c>
      <c r="G44" s="230"/>
      <c r="H44" s="261"/>
      <c r="I44" s="236"/>
      <c r="J44" s="237"/>
      <c r="K44" s="237"/>
      <c r="L44" s="237"/>
      <c r="M44" s="237"/>
    </row>
    <row r="45" spans="1:13" ht="37.5" customHeight="1" x14ac:dyDescent="0.3">
      <c r="A45" s="224"/>
      <c r="B45" s="454" t="s">
        <v>27</v>
      </c>
      <c r="C45" s="455"/>
      <c r="D45" s="455"/>
      <c r="E45" s="455"/>
      <c r="F45" s="455"/>
      <c r="G45" s="456"/>
      <c r="H45" s="258"/>
      <c r="I45" s="187"/>
      <c r="J45" s="187"/>
      <c r="K45" s="187"/>
      <c r="L45" s="187"/>
      <c r="M45" s="187"/>
    </row>
    <row r="46" spans="1:13" ht="55.2" x14ac:dyDescent="0.3">
      <c r="A46" s="224"/>
      <c r="B46" s="257">
        <f>B44+1</f>
        <v>28</v>
      </c>
      <c r="C46" s="225" t="s">
        <v>621</v>
      </c>
      <c r="D46" s="228" t="s">
        <v>566</v>
      </c>
      <c r="E46" s="225" t="s">
        <v>24</v>
      </c>
      <c r="F46" s="249">
        <f>'03(a)-M.S Civil Work'!H743</f>
        <v>2</v>
      </c>
      <c r="G46" s="230"/>
      <c r="H46" s="258"/>
      <c r="I46" s="187"/>
      <c r="J46" s="187"/>
      <c r="K46" s="187"/>
      <c r="L46" s="187"/>
      <c r="M46" s="187"/>
    </row>
    <row r="47" spans="1:13" ht="58.5" customHeight="1" x14ac:dyDescent="0.3">
      <c r="A47" s="224"/>
      <c r="B47" s="257">
        <f t="shared" ref="B47:B48" si="1">B46+1</f>
        <v>29</v>
      </c>
      <c r="C47" s="225" t="s">
        <v>622</v>
      </c>
      <c r="D47" s="228" t="s">
        <v>567</v>
      </c>
      <c r="E47" s="225" t="s">
        <v>24</v>
      </c>
      <c r="F47" s="249">
        <f>'03(a)-M.S Civil Work'!H760</f>
        <v>13</v>
      </c>
      <c r="G47" s="230"/>
      <c r="H47" s="258"/>
      <c r="I47" s="187"/>
      <c r="J47" s="187"/>
      <c r="K47" s="187"/>
      <c r="L47" s="187"/>
      <c r="M47" s="187"/>
    </row>
    <row r="48" spans="1:13" ht="55.2" x14ac:dyDescent="0.3">
      <c r="A48" s="224"/>
      <c r="B48" s="260">
        <f t="shared" si="1"/>
        <v>30</v>
      </c>
      <c r="C48" s="233" t="s">
        <v>623</v>
      </c>
      <c r="D48" s="234" t="s">
        <v>568</v>
      </c>
      <c r="E48" s="233" t="s">
        <v>16</v>
      </c>
      <c r="F48" s="249">
        <f>'03(a)-M.S Civil Work'!H779</f>
        <v>271</v>
      </c>
      <c r="G48" s="230"/>
      <c r="H48" s="261"/>
      <c r="I48" s="236"/>
      <c r="J48" s="237"/>
      <c r="K48" s="237"/>
      <c r="L48" s="237"/>
      <c r="M48" s="237"/>
    </row>
    <row r="49" spans="1:13" ht="37.5" customHeight="1" x14ac:dyDescent="0.3">
      <c r="A49" s="224"/>
      <c r="B49" s="454" t="s">
        <v>28</v>
      </c>
      <c r="C49" s="455"/>
      <c r="D49" s="455"/>
      <c r="E49" s="455"/>
      <c r="F49" s="455"/>
      <c r="G49" s="456"/>
      <c r="H49" s="258"/>
      <c r="I49" s="187"/>
      <c r="J49" s="187"/>
      <c r="K49" s="187"/>
      <c r="L49" s="187"/>
      <c r="M49" s="187"/>
    </row>
    <row r="50" spans="1:13" ht="56.25" customHeight="1" x14ac:dyDescent="0.3">
      <c r="A50" s="224"/>
      <c r="B50" s="257">
        <f>B48+1</f>
        <v>31</v>
      </c>
      <c r="C50" s="225" t="s">
        <v>624</v>
      </c>
      <c r="D50" s="228" t="s">
        <v>569</v>
      </c>
      <c r="E50" s="225" t="s">
        <v>14</v>
      </c>
      <c r="F50" s="249">
        <f>'03(a)-M.S Civil Work'!H805</f>
        <v>1384.3333333333335</v>
      </c>
      <c r="G50" s="230"/>
      <c r="H50" s="258"/>
      <c r="I50" s="187"/>
      <c r="J50" s="187"/>
      <c r="K50" s="187"/>
      <c r="L50" s="187"/>
      <c r="M50" s="187"/>
    </row>
    <row r="51" spans="1:13" ht="56.25" customHeight="1" x14ac:dyDescent="0.3">
      <c r="A51" s="224"/>
      <c r="B51" s="257">
        <f t="shared" ref="B51:B54" si="2">B50+1</f>
        <v>32</v>
      </c>
      <c r="C51" s="225" t="s">
        <v>625</v>
      </c>
      <c r="D51" s="228" t="s">
        <v>570</v>
      </c>
      <c r="E51" s="225" t="s">
        <v>14</v>
      </c>
      <c r="F51" s="249">
        <f>'03(a)-M.S Civil Work'!H854</f>
        <v>2712.5</v>
      </c>
      <c r="G51" s="230"/>
      <c r="H51" s="258"/>
      <c r="I51" s="187"/>
      <c r="J51" s="187"/>
      <c r="K51" s="187"/>
      <c r="L51" s="187"/>
      <c r="M51" s="187"/>
    </row>
    <row r="52" spans="1:13" ht="53.25" customHeight="1" x14ac:dyDescent="0.3">
      <c r="A52" s="224"/>
      <c r="B52" s="257">
        <f t="shared" si="2"/>
        <v>33</v>
      </c>
      <c r="C52" s="225" t="s">
        <v>626</v>
      </c>
      <c r="D52" s="228" t="s">
        <v>571</v>
      </c>
      <c r="E52" s="225" t="s">
        <v>14</v>
      </c>
      <c r="F52" s="249">
        <f>'03(a)-M.S Civil Work'!H899</f>
        <v>2950.5</v>
      </c>
      <c r="G52" s="230"/>
      <c r="H52" s="258"/>
      <c r="I52" s="187"/>
      <c r="J52" s="187"/>
      <c r="K52" s="187"/>
      <c r="L52" s="187"/>
      <c r="M52" s="187"/>
    </row>
    <row r="53" spans="1:13" ht="41.4" x14ac:dyDescent="0.3">
      <c r="A53" s="224"/>
      <c r="B53" s="257">
        <f t="shared" si="2"/>
        <v>34</v>
      </c>
      <c r="C53" s="225" t="s">
        <v>627</v>
      </c>
      <c r="D53" s="228" t="s">
        <v>572</v>
      </c>
      <c r="E53" s="225" t="s">
        <v>14</v>
      </c>
      <c r="F53" s="249">
        <f>'03(a)-M.S Civil Work'!H949</f>
        <v>2444.3649999999998</v>
      </c>
      <c r="G53" s="230"/>
      <c r="H53" s="258"/>
      <c r="I53" s="187"/>
      <c r="J53" s="187"/>
      <c r="K53" s="187"/>
      <c r="L53" s="187"/>
      <c r="M53" s="187"/>
    </row>
    <row r="54" spans="1:13" ht="41.4" x14ac:dyDescent="0.3">
      <c r="A54" s="224"/>
      <c r="B54" s="257">
        <f t="shared" si="2"/>
        <v>35</v>
      </c>
      <c r="C54" s="225" t="s">
        <v>628</v>
      </c>
      <c r="D54" s="228" t="s">
        <v>573</v>
      </c>
      <c r="E54" s="225" t="s">
        <v>14</v>
      </c>
      <c r="F54" s="249">
        <f>'03(a)-M.S Civil Work'!H997</f>
        <v>2444.3649999999998</v>
      </c>
      <c r="G54" s="230"/>
      <c r="H54" s="258"/>
      <c r="I54" s="187"/>
      <c r="J54" s="187"/>
      <c r="K54" s="187"/>
      <c r="L54" s="187"/>
      <c r="M54" s="187"/>
    </row>
    <row r="55" spans="1:13" ht="37.5" customHeight="1" x14ac:dyDescent="0.3">
      <c r="A55" s="224"/>
      <c r="B55" s="454" t="s">
        <v>29</v>
      </c>
      <c r="C55" s="455"/>
      <c r="D55" s="455"/>
      <c r="E55" s="455"/>
      <c r="F55" s="455"/>
      <c r="G55" s="456"/>
      <c r="H55" s="258"/>
      <c r="I55" s="187"/>
      <c r="J55" s="187"/>
      <c r="K55" s="187"/>
      <c r="L55" s="187"/>
      <c r="M55" s="187"/>
    </row>
    <row r="56" spans="1:13" ht="13.8" x14ac:dyDescent="0.3">
      <c r="A56" s="224"/>
      <c r="B56" s="458" t="s">
        <v>574</v>
      </c>
      <c r="C56" s="455"/>
      <c r="D56" s="455"/>
      <c r="E56" s="455"/>
      <c r="F56" s="455"/>
      <c r="G56" s="456"/>
      <c r="H56" s="258"/>
      <c r="I56" s="187"/>
      <c r="J56" s="187"/>
      <c r="K56" s="187"/>
      <c r="L56" s="187"/>
      <c r="M56" s="187"/>
    </row>
    <row r="57" spans="1:13" ht="110.4" x14ac:dyDescent="0.3">
      <c r="A57" s="224"/>
      <c r="B57" s="257">
        <f>B54+1</f>
        <v>36</v>
      </c>
      <c r="C57" s="225" t="s">
        <v>629</v>
      </c>
      <c r="D57" s="228" t="s">
        <v>591</v>
      </c>
      <c r="E57" s="225" t="s">
        <v>14</v>
      </c>
      <c r="F57" s="249">
        <f>'03(a)-M.S Civil Work'!H1010</f>
        <v>156</v>
      </c>
      <c r="G57" s="230"/>
      <c r="H57" s="258"/>
      <c r="I57" s="187"/>
      <c r="J57" s="187"/>
      <c r="K57" s="187"/>
      <c r="L57" s="187"/>
      <c r="M57" s="187"/>
    </row>
    <row r="58" spans="1:13" ht="82.8" x14ac:dyDescent="0.3">
      <c r="A58" s="224"/>
      <c r="B58" s="257">
        <f>B57+1</f>
        <v>37</v>
      </c>
      <c r="C58" s="225" t="s">
        <v>630</v>
      </c>
      <c r="D58" s="228" t="s">
        <v>521</v>
      </c>
      <c r="E58" s="225" t="s">
        <v>14</v>
      </c>
      <c r="F58" s="249">
        <f>'03(a)-M.S Civil Work'!H1022</f>
        <v>312</v>
      </c>
      <c r="G58" s="230"/>
      <c r="H58" s="258"/>
      <c r="I58" s="187"/>
      <c r="J58" s="187"/>
      <c r="K58" s="187"/>
      <c r="L58" s="187"/>
      <c r="M58" s="187"/>
    </row>
    <row r="59" spans="1:13" ht="24.75" customHeight="1" thickBot="1" x14ac:dyDescent="0.35">
      <c r="A59" s="224"/>
      <c r="B59" s="465" t="s">
        <v>538</v>
      </c>
      <c r="C59" s="466"/>
      <c r="D59" s="466"/>
      <c r="E59" s="466"/>
      <c r="F59" s="466"/>
      <c r="G59" s="467"/>
      <c r="H59" s="262"/>
      <c r="I59" s="187"/>
      <c r="J59" s="187"/>
      <c r="K59" s="187"/>
      <c r="L59" s="187"/>
      <c r="M59" s="187"/>
    </row>
    <row r="60" spans="1:13" ht="24.75" customHeight="1" thickBot="1" x14ac:dyDescent="0.35">
      <c r="A60" s="238"/>
      <c r="B60" s="263"/>
      <c r="C60" s="264"/>
      <c r="D60" s="264"/>
      <c r="E60" s="264"/>
      <c r="F60" s="264"/>
      <c r="G60" s="265"/>
      <c r="H60" s="266"/>
      <c r="I60" s="187"/>
      <c r="J60" s="187"/>
      <c r="K60" s="187"/>
      <c r="L60" s="187"/>
      <c r="M60" s="187"/>
    </row>
    <row r="61" spans="1:13" ht="33.75" customHeight="1" x14ac:dyDescent="0.3">
      <c r="A61" s="224"/>
      <c r="B61" s="462" t="s">
        <v>30</v>
      </c>
      <c r="C61" s="463"/>
      <c r="D61" s="463"/>
      <c r="E61" s="463"/>
      <c r="F61" s="463"/>
      <c r="G61" s="464"/>
      <c r="H61" s="267"/>
      <c r="I61" s="239"/>
      <c r="J61" s="187"/>
      <c r="K61" s="187"/>
      <c r="L61" s="187"/>
      <c r="M61" s="187"/>
    </row>
    <row r="62" spans="1:13" ht="13.8" x14ac:dyDescent="0.3">
      <c r="A62" s="224"/>
      <c r="B62" s="457" t="s">
        <v>575</v>
      </c>
      <c r="C62" s="455"/>
      <c r="D62" s="455"/>
      <c r="E62" s="455"/>
      <c r="F62" s="455"/>
      <c r="G62" s="456"/>
      <c r="H62" s="258"/>
      <c r="I62" s="239"/>
      <c r="J62" s="187"/>
      <c r="K62" s="240"/>
      <c r="L62" s="187"/>
      <c r="M62" s="187"/>
    </row>
    <row r="63" spans="1:13" ht="55.2" x14ac:dyDescent="0.3">
      <c r="A63" s="224"/>
      <c r="B63" s="257">
        <v>1</v>
      </c>
      <c r="C63" s="225" t="s">
        <v>631</v>
      </c>
      <c r="D63" s="228" t="s">
        <v>576</v>
      </c>
      <c r="E63" s="225" t="s">
        <v>24</v>
      </c>
      <c r="F63" s="249">
        <f>'03(a)-M.S Civil Work'!H1041</f>
        <v>15</v>
      </c>
      <c r="G63" s="230"/>
      <c r="H63" s="258"/>
      <c r="I63" s="239"/>
      <c r="J63" s="241"/>
      <c r="K63" s="242"/>
      <c r="L63" s="243"/>
      <c r="M63" s="243"/>
    </row>
    <row r="64" spans="1:13" ht="55.2" x14ac:dyDescent="0.3">
      <c r="A64" s="224"/>
      <c r="B64" s="257">
        <f t="shared" ref="B64:B65" si="3">B63+1</f>
        <v>2</v>
      </c>
      <c r="C64" s="225" t="str">
        <f t="shared" ref="C64:C65" si="4">"DISM"&amp;CHAR(10)&amp;"N.S.I -" &amp; TEXT(VALUE(RIGHT(C63,2))+1,"00")</f>
        <v>DISM
N.S.I -02</v>
      </c>
      <c r="D64" s="228" t="s">
        <v>577</v>
      </c>
      <c r="E64" s="225" t="s">
        <v>24</v>
      </c>
      <c r="F64" s="249">
        <f>'03(a)-M.S Civil Work'!H1054</f>
        <v>2</v>
      </c>
      <c r="G64" s="230"/>
      <c r="H64" s="258"/>
      <c r="I64" s="239"/>
      <c r="J64" s="241"/>
      <c r="K64" s="242"/>
      <c r="L64" s="243"/>
      <c r="M64" s="243"/>
    </row>
    <row r="65" spans="1:13" ht="55.2" x14ac:dyDescent="0.3">
      <c r="A65" s="224"/>
      <c r="B65" s="257">
        <f t="shared" si="3"/>
        <v>3</v>
      </c>
      <c r="C65" s="225" t="str">
        <f t="shared" si="4"/>
        <v>DISM
N.S.I -03</v>
      </c>
      <c r="D65" s="228" t="s">
        <v>578</v>
      </c>
      <c r="E65" s="225" t="s">
        <v>14</v>
      </c>
      <c r="F65" s="249">
        <f>'03(a)-M.S Civil Work'!H1102</f>
        <v>1980.9899999999998</v>
      </c>
      <c r="G65" s="230"/>
      <c r="H65" s="258"/>
      <c r="I65" s="239"/>
      <c r="J65" s="241"/>
      <c r="K65" s="242"/>
      <c r="L65" s="243"/>
      <c r="M65" s="243"/>
    </row>
    <row r="66" spans="1:13" ht="41.4" x14ac:dyDescent="0.3">
      <c r="A66" s="224"/>
      <c r="B66" s="257">
        <f t="shared" ref="B66:B67" si="5">B65+1</f>
        <v>4</v>
      </c>
      <c r="C66" s="225" t="str">
        <f t="shared" ref="C66:C67" si="6">"DISM"&amp;CHAR(10)&amp;"N.S.I -" &amp; TEXT(VALUE(RIGHT(C65,2))+1,"00")</f>
        <v>DISM
N.S.I -04</v>
      </c>
      <c r="D66" s="228" t="s">
        <v>579</v>
      </c>
      <c r="E66" s="225" t="s">
        <v>14</v>
      </c>
      <c r="F66" s="249">
        <f>'03(a)-M.S Civil Work'!H1124</f>
        <v>1588.75</v>
      </c>
      <c r="G66" s="230"/>
      <c r="H66" s="258"/>
      <c r="I66" s="239"/>
      <c r="J66" s="241"/>
      <c r="K66" s="242"/>
      <c r="L66" s="243"/>
      <c r="M66" s="243"/>
    </row>
    <row r="67" spans="1:13" ht="41.4" x14ac:dyDescent="0.3">
      <c r="A67" s="224"/>
      <c r="B67" s="257">
        <f t="shared" si="5"/>
        <v>5</v>
      </c>
      <c r="C67" s="225" t="str">
        <f t="shared" si="6"/>
        <v>DISM
N.S.I -05</v>
      </c>
      <c r="D67" s="228" t="s">
        <v>580</v>
      </c>
      <c r="E67" s="225" t="s">
        <v>13</v>
      </c>
      <c r="F67" s="249">
        <f>'03(a)-M.S Civil Work'!H1139</f>
        <v>1395</v>
      </c>
      <c r="G67" s="230"/>
      <c r="H67" s="258"/>
      <c r="I67" s="239"/>
      <c r="J67" s="241"/>
      <c r="K67" s="242"/>
      <c r="L67" s="243"/>
      <c r="M67" s="243"/>
    </row>
    <row r="68" spans="1:13" ht="37.5" customHeight="1" x14ac:dyDescent="0.3">
      <c r="A68" s="224"/>
      <c r="B68" s="454" t="s">
        <v>31</v>
      </c>
      <c r="C68" s="455"/>
      <c r="D68" s="455"/>
      <c r="E68" s="455"/>
      <c r="F68" s="455"/>
      <c r="G68" s="456"/>
      <c r="H68" s="258"/>
      <c r="I68" s="239"/>
      <c r="J68" s="241"/>
      <c r="K68" s="242"/>
      <c r="L68" s="243"/>
      <c r="M68" s="243"/>
    </row>
    <row r="69" spans="1:13" ht="13.8" x14ac:dyDescent="0.3">
      <c r="A69" s="224"/>
      <c r="B69" s="457" t="s">
        <v>547</v>
      </c>
      <c r="C69" s="455"/>
      <c r="D69" s="455"/>
      <c r="E69" s="455"/>
      <c r="F69" s="455"/>
      <c r="G69" s="456"/>
      <c r="H69" s="258"/>
      <c r="I69" s="239"/>
      <c r="J69" s="241"/>
      <c r="K69" s="242"/>
      <c r="L69" s="243"/>
      <c r="M69" s="243"/>
    </row>
    <row r="70" spans="1:13" ht="69" x14ac:dyDescent="0.3">
      <c r="A70" s="224"/>
      <c r="B70" s="257">
        <f>B67+1</f>
        <v>6</v>
      </c>
      <c r="C70" s="225" t="str">
        <f>"CONCRETE"&amp;CHAR(10)&amp;"N.S.I -" &amp; TEXT(VALUE(RIGHT(C67,2))+1,"00")</f>
        <v>CONCRETE
N.S.I -06</v>
      </c>
      <c r="D70" s="228" t="s">
        <v>581</v>
      </c>
      <c r="E70" s="225" t="s">
        <v>32</v>
      </c>
      <c r="F70" s="249">
        <f>'03(a)-M.S Civil Work'!H1151</f>
        <v>1</v>
      </c>
      <c r="G70" s="230"/>
      <c r="H70" s="258"/>
      <c r="I70" s="239"/>
      <c r="J70" s="241"/>
      <c r="K70" s="242"/>
      <c r="L70" s="243"/>
      <c r="M70" s="243"/>
    </row>
    <row r="71" spans="1:13" ht="37.5" customHeight="1" x14ac:dyDescent="0.3">
      <c r="A71" s="224"/>
      <c r="B71" s="454" t="s">
        <v>33</v>
      </c>
      <c r="C71" s="455"/>
      <c r="D71" s="455"/>
      <c r="E71" s="455"/>
      <c r="F71" s="455"/>
      <c r="G71" s="456"/>
      <c r="H71" s="258"/>
      <c r="I71" s="239"/>
      <c r="J71" s="241"/>
      <c r="K71" s="242"/>
      <c r="L71" s="243"/>
      <c r="M71" s="243"/>
    </row>
    <row r="72" spans="1:13" ht="13.8" x14ac:dyDescent="0.3">
      <c r="A72" s="224"/>
      <c r="B72" s="458" t="s">
        <v>582</v>
      </c>
      <c r="C72" s="455"/>
      <c r="D72" s="455"/>
      <c r="E72" s="455"/>
      <c r="F72" s="455"/>
      <c r="G72" s="456"/>
      <c r="H72" s="258"/>
      <c r="I72" s="239"/>
      <c r="J72" s="241"/>
      <c r="K72" s="242"/>
      <c r="L72" s="243"/>
      <c r="M72" s="243"/>
    </row>
    <row r="73" spans="1:13" ht="55.2" x14ac:dyDescent="0.3">
      <c r="A73" s="224"/>
      <c r="B73" s="257">
        <f>B70+1</f>
        <v>7</v>
      </c>
      <c r="C73" s="225" t="str">
        <f>"ROOFING"&amp;CHAR(10)&amp;"N.S.I -" &amp; TEXT(VALUE(RIGHT(C70,2))+1,"00")</f>
        <v>ROOFING
N.S.I -07</v>
      </c>
      <c r="D73" s="228" t="s">
        <v>522</v>
      </c>
      <c r="E73" s="225" t="s">
        <v>14</v>
      </c>
      <c r="F73" s="249">
        <f>'03(a)-M.S Civil Work'!H1164</f>
        <v>1395</v>
      </c>
      <c r="G73" s="230"/>
      <c r="H73" s="258"/>
      <c r="I73" s="239"/>
      <c r="J73" s="241"/>
      <c r="K73" s="242"/>
      <c r="L73" s="243"/>
      <c r="M73" s="243"/>
    </row>
    <row r="74" spans="1:13" ht="61.5" customHeight="1" x14ac:dyDescent="0.3">
      <c r="A74" s="224"/>
      <c r="B74" s="257">
        <f>B73+1</f>
        <v>8</v>
      </c>
      <c r="C74" s="225" t="str">
        <f>"ROOFING"&amp;CHAR(10)&amp;"N.S.I -" &amp; TEXT(VALUE(RIGHT(C73,2))+1,"00")</f>
        <v>ROOFING
N.S.I -08</v>
      </c>
      <c r="D74" s="228" t="s">
        <v>523</v>
      </c>
      <c r="E74" s="225" t="s">
        <v>14</v>
      </c>
      <c r="F74" s="249">
        <f>'03(a)-M.S Civil Work'!H1176</f>
        <v>1395</v>
      </c>
      <c r="G74" s="230"/>
      <c r="H74" s="258"/>
      <c r="I74" s="239"/>
      <c r="J74" s="241"/>
      <c r="K74" s="242"/>
      <c r="L74" s="243"/>
      <c r="M74" s="243"/>
    </row>
    <row r="75" spans="1:13" ht="55.2" x14ac:dyDescent="0.3">
      <c r="A75" s="224"/>
      <c r="B75" s="257">
        <f t="shared" ref="B75:B77" si="7">B74+1</f>
        <v>9</v>
      </c>
      <c r="C75" s="225" t="str">
        <f t="shared" ref="C75:C77" si="8">"ROOFING"&amp;CHAR(10)&amp;"N.S.I -" &amp; TEXT(VALUE(RIGHT(C74,2))+1,"00")</f>
        <v>ROOFING
N.S.I -09</v>
      </c>
      <c r="D75" s="228" t="s">
        <v>524</v>
      </c>
      <c r="E75" s="225" t="s">
        <v>14</v>
      </c>
      <c r="F75" s="249">
        <f>'03(a)-M.S Civil Work'!H1190</f>
        <v>1534.5</v>
      </c>
      <c r="G75" s="230"/>
      <c r="H75" s="258"/>
      <c r="I75" s="239"/>
      <c r="J75" s="241"/>
      <c r="K75" s="242"/>
      <c r="L75" s="243"/>
      <c r="M75" s="243"/>
    </row>
    <row r="76" spans="1:13" ht="69" x14ac:dyDescent="0.3">
      <c r="A76" s="224"/>
      <c r="B76" s="257">
        <f t="shared" si="7"/>
        <v>10</v>
      </c>
      <c r="C76" s="225" t="str">
        <f t="shared" si="8"/>
        <v>ROOFING
N.S.I -10</v>
      </c>
      <c r="D76" s="228" t="s">
        <v>592</v>
      </c>
      <c r="E76" s="225" t="s">
        <v>14</v>
      </c>
      <c r="F76" s="249">
        <f>'03(a)-M.S Civil Work'!H1203</f>
        <v>1395</v>
      </c>
      <c r="G76" s="230"/>
      <c r="H76" s="258"/>
      <c r="I76" s="239"/>
      <c r="J76" s="241"/>
      <c r="K76" s="242"/>
      <c r="L76" s="243"/>
      <c r="M76" s="243"/>
    </row>
    <row r="77" spans="1:13" ht="82.8" x14ac:dyDescent="0.3">
      <c r="A77" s="224"/>
      <c r="B77" s="257">
        <f t="shared" si="7"/>
        <v>11</v>
      </c>
      <c r="C77" s="225" t="str">
        <f t="shared" si="8"/>
        <v>ROOFING
N.S.I -11</v>
      </c>
      <c r="D77" s="228" t="s">
        <v>593</v>
      </c>
      <c r="E77" s="225" t="s">
        <v>14</v>
      </c>
      <c r="F77" s="249">
        <f>'03(a)-M.S Civil Work'!H1216</f>
        <v>76.5</v>
      </c>
      <c r="G77" s="230"/>
      <c r="H77" s="258"/>
      <c r="I77" s="239"/>
      <c r="J77" s="241"/>
      <c r="K77" s="242"/>
      <c r="L77" s="243"/>
      <c r="M77" s="243"/>
    </row>
    <row r="78" spans="1:13" ht="37.5" customHeight="1" x14ac:dyDescent="0.3">
      <c r="A78" s="224"/>
      <c r="B78" s="454" t="s">
        <v>34</v>
      </c>
      <c r="C78" s="455"/>
      <c r="D78" s="455"/>
      <c r="E78" s="455"/>
      <c r="F78" s="455"/>
      <c r="G78" s="456"/>
      <c r="H78" s="258"/>
      <c r="I78" s="239"/>
      <c r="J78" s="241"/>
      <c r="K78" s="242"/>
      <c r="L78" s="243"/>
      <c r="M78" s="243"/>
    </row>
    <row r="79" spans="1:13" ht="82.8" x14ac:dyDescent="0.3">
      <c r="A79" s="224"/>
      <c r="B79" s="257">
        <f>B77+1</f>
        <v>12</v>
      </c>
      <c r="C79" s="225" t="str">
        <f>"FLOORING"&amp;CHAR(10)&amp;"N.S.I -" &amp; TEXT(VALUE(RIGHT(C77,2))+1,"00")</f>
        <v>FLOORING
N.S.I -12</v>
      </c>
      <c r="D79" s="228" t="s">
        <v>594</v>
      </c>
      <c r="E79" s="225" t="s">
        <v>14</v>
      </c>
      <c r="F79" s="249">
        <f>'03(a)-M.S Civil Work'!H1233</f>
        <v>310</v>
      </c>
      <c r="G79" s="230"/>
      <c r="H79" s="258"/>
      <c r="I79" s="239"/>
      <c r="J79" s="241"/>
      <c r="K79" s="242"/>
      <c r="L79" s="243"/>
      <c r="M79" s="243"/>
    </row>
    <row r="80" spans="1:13" ht="37.5" customHeight="1" x14ac:dyDescent="0.3">
      <c r="A80" s="224"/>
      <c r="B80" s="454" t="s">
        <v>35</v>
      </c>
      <c r="C80" s="455"/>
      <c r="D80" s="455"/>
      <c r="E80" s="455"/>
      <c r="F80" s="455"/>
      <c r="G80" s="456"/>
      <c r="H80" s="258"/>
      <c r="I80" s="239"/>
      <c r="J80" s="241"/>
      <c r="K80" s="242"/>
      <c r="L80" s="243"/>
      <c r="M80" s="243"/>
    </row>
    <row r="81" spans="1:13" ht="63.75" customHeight="1" x14ac:dyDescent="0.3">
      <c r="A81" s="224"/>
      <c r="B81" s="257">
        <f>B79+1</f>
        <v>13</v>
      </c>
      <c r="C81" s="225" t="str">
        <f>"SURFACE-REN"&amp;CHAR(10)&amp;"N.S.I -" &amp; TEXT(VALUE(RIGHT(C79,2))+1,"00")</f>
        <v>SURFACE-REN
N.S.I -13</v>
      </c>
      <c r="D81" s="228" t="s">
        <v>583</v>
      </c>
      <c r="E81" s="225" t="s">
        <v>14</v>
      </c>
      <c r="F81" s="249">
        <f>'03(a)-M.S Civil Work'!H1244</f>
        <v>3699.7849999999999</v>
      </c>
      <c r="G81" s="230"/>
      <c r="H81" s="258"/>
      <c r="I81" s="239"/>
      <c r="J81" s="241"/>
      <c r="K81" s="242"/>
      <c r="L81" s="243"/>
      <c r="M81" s="243"/>
    </row>
    <row r="82" spans="1:13" ht="248.4" x14ac:dyDescent="0.3">
      <c r="A82" s="224"/>
      <c r="B82" s="257">
        <f>B81+1</f>
        <v>14</v>
      </c>
      <c r="C82" s="225" t="str">
        <f>"SURFACE-REN"&amp;CHAR(10)&amp;"N.S.I -" &amp; TEXT(VALUE(RIGHT(C81,2))+1,"00")</f>
        <v>SURFACE-REN
N.S.I -14</v>
      </c>
      <c r="D82" s="228" t="s">
        <v>584</v>
      </c>
      <c r="E82" s="225" t="s">
        <v>14</v>
      </c>
      <c r="F82" s="249">
        <f>'03(a)-M.S Civil Work'!H1310</f>
        <v>7399.57</v>
      </c>
      <c r="G82" s="230"/>
      <c r="H82" s="258"/>
      <c r="I82" s="239"/>
      <c r="J82" s="241"/>
      <c r="K82" s="242"/>
      <c r="L82" s="243"/>
      <c r="M82" s="243"/>
    </row>
    <row r="83" spans="1:13" ht="55.2" x14ac:dyDescent="0.3">
      <c r="A83" s="224"/>
      <c r="B83" s="257">
        <f>B82+1</f>
        <v>15</v>
      </c>
      <c r="C83" s="225" t="str">
        <f t="shared" ref="C83:C84" si="9">"SURFACE-REN"&amp;CHAR(10)&amp;"N.S.I -" &amp; TEXT(VALUE(RIGHT(C82,2))+1,"00")</f>
        <v>SURFACE-REN
N.S.I -15</v>
      </c>
      <c r="D83" s="228" t="s">
        <v>525</v>
      </c>
      <c r="E83" s="225" t="s">
        <v>14</v>
      </c>
      <c r="F83" s="249">
        <f>'03(a)-M.S Civil Work'!H1364</f>
        <v>1907.8333333333335</v>
      </c>
      <c r="G83" s="230"/>
      <c r="H83" s="258"/>
      <c r="I83" s="239"/>
      <c r="J83" s="241"/>
      <c r="K83" s="242"/>
      <c r="L83" s="243"/>
      <c r="M83" s="243"/>
    </row>
    <row r="84" spans="1:13" ht="243" customHeight="1" x14ac:dyDescent="0.3">
      <c r="A84" s="224"/>
      <c r="B84" s="257">
        <f t="shared" ref="B84:B87" si="10">B83+1</f>
        <v>16</v>
      </c>
      <c r="C84" s="225" t="str">
        <f t="shared" si="9"/>
        <v>SURFACE-REN
N.S.I -16</v>
      </c>
      <c r="D84" s="228" t="s">
        <v>585</v>
      </c>
      <c r="E84" s="225" t="s">
        <v>14</v>
      </c>
      <c r="F84" s="249">
        <f>'03(a)-M.S Civil Work'!H1400</f>
        <v>6582.5</v>
      </c>
      <c r="G84" s="230"/>
      <c r="H84" s="258"/>
      <c r="I84" s="239"/>
      <c r="J84" s="241"/>
      <c r="K84" s="242"/>
      <c r="L84" s="243"/>
      <c r="M84" s="243"/>
    </row>
    <row r="85" spans="1:13" ht="138" x14ac:dyDescent="0.3">
      <c r="A85" s="224"/>
      <c r="B85" s="257">
        <f t="shared" si="10"/>
        <v>17</v>
      </c>
      <c r="C85" s="225" t="str">
        <f t="shared" ref="C85:C87" si="11">"SURFACE-REN"&amp;CHAR(10)&amp;"N.S.I -" &amp; TEXT(VALUE(RIGHT(C84,2))+1,"00")</f>
        <v>SURFACE-REN
N.S.I -17</v>
      </c>
      <c r="D85" s="228" t="s">
        <v>586</v>
      </c>
      <c r="E85" s="225" t="s">
        <v>36</v>
      </c>
      <c r="F85" s="249">
        <f>'03(a)-M.S Civil Work'!H1416</f>
        <v>84</v>
      </c>
      <c r="G85" s="244"/>
      <c r="H85" s="258"/>
      <c r="I85" s="239"/>
      <c r="J85" s="241"/>
      <c r="K85" s="242"/>
      <c r="L85" s="243"/>
      <c r="M85" s="243"/>
    </row>
    <row r="86" spans="1:13" ht="96.6" x14ac:dyDescent="0.3">
      <c r="A86" s="224"/>
      <c r="B86" s="257">
        <f t="shared" si="10"/>
        <v>18</v>
      </c>
      <c r="C86" s="225" t="str">
        <f t="shared" si="11"/>
        <v>SURFACE-REN
N.S.I -18</v>
      </c>
      <c r="D86" s="228" t="s">
        <v>526</v>
      </c>
      <c r="E86" s="225" t="s">
        <v>24</v>
      </c>
      <c r="F86" s="249">
        <f>'03(a)-M.S Civil Work'!H1428</f>
        <v>2</v>
      </c>
      <c r="G86" s="244"/>
      <c r="H86" s="258"/>
      <c r="I86" s="239"/>
      <c r="J86" s="241"/>
      <c r="K86" s="242"/>
      <c r="L86" s="243"/>
      <c r="M86" s="243"/>
    </row>
    <row r="87" spans="1:13" ht="96.6" x14ac:dyDescent="0.3">
      <c r="A87" s="224"/>
      <c r="B87" s="257">
        <f t="shared" si="10"/>
        <v>19</v>
      </c>
      <c r="C87" s="233" t="str">
        <f t="shared" si="11"/>
        <v>SURFACE-REN
N.S.I -19</v>
      </c>
      <c r="D87" s="234" t="s">
        <v>527</v>
      </c>
      <c r="E87" s="225" t="s">
        <v>37</v>
      </c>
      <c r="F87" s="249">
        <f>'03(a)-M.S Civil Work'!H1479</f>
        <v>1735</v>
      </c>
      <c r="G87" s="244"/>
      <c r="H87" s="258"/>
      <c r="I87" s="239"/>
      <c r="J87" s="241"/>
      <c r="K87" s="242"/>
      <c r="L87" s="243"/>
      <c r="M87" s="243"/>
    </row>
    <row r="88" spans="1:13" ht="37.5" customHeight="1" x14ac:dyDescent="0.3">
      <c r="A88" s="224"/>
      <c r="B88" s="454" t="s">
        <v>38</v>
      </c>
      <c r="C88" s="455"/>
      <c r="D88" s="455"/>
      <c r="E88" s="455"/>
      <c r="F88" s="455"/>
      <c r="G88" s="456"/>
      <c r="H88" s="258"/>
      <c r="I88" s="239"/>
      <c r="J88" s="241"/>
      <c r="K88" s="242"/>
      <c r="L88" s="243"/>
      <c r="M88" s="243"/>
    </row>
    <row r="89" spans="1:13" ht="13.8" x14ac:dyDescent="0.3">
      <c r="A89" s="224"/>
      <c r="B89" s="458" t="s">
        <v>574</v>
      </c>
      <c r="C89" s="455"/>
      <c r="D89" s="455"/>
      <c r="E89" s="455"/>
      <c r="F89" s="455"/>
      <c r="G89" s="456"/>
      <c r="H89" s="258"/>
      <c r="I89" s="239"/>
      <c r="J89" s="241"/>
      <c r="K89" s="242"/>
      <c r="L89" s="243"/>
      <c r="M89" s="243"/>
    </row>
    <row r="90" spans="1:13" ht="96.6" x14ac:dyDescent="0.3">
      <c r="A90" s="224"/>
      <c r="B90" s="257">
        <f>B87+1</f>
        <v>20</v>
      </c>
      <c r="C90" s="225" t="str">
        <f>"IRON-WORK"&amp;CHAR(10)&amp;"N.S.I -" &amp; TEXT(VALUE(RIGHT(C87,2))+1,"00")</f>
        <v>IRON-WORK
N.S.I -20</v>
      </c>
      <c r="D90" s="228" t="s">
        <v>528</v>
      </c>
      <c r="E90" s="225" t="s">
        <v>14</v>
      </c>
      <c r="F90" s="249">
        <f>'03(a)-M.S Civil Work'!H1491</f>
        <v>56</v>
      </c>
      <c r="G90" s="244"/>
      <c r="H90" s="258"/>
      <c r="I90" s="239"/>
      <c r="J90" s="241"/>
      <c r="K90" s="242"/>
      <c r="L90" s="243"/>
      <c r="M90" s="243"/>
    </row>
    <row r="91" spans="1:13" ht="55.2" x14ac:dyDescent="0.3">
      <c r="A91" s="224"/>
      <c r="B91" s="257">
        <f>B90+1</f>
        <v>21</v>
      </c>
      <c r="C91" s="225" t="str">
        <f>"IRON-WORK"&amp;CHAR(10)&amp;"N.S.I -" &amp; TEXT(VALUE(RIGHT(C90,2))+1,"00")</f>
        <v>IRON-WORK
N.S.I -21</v>
      </c>
      <c r="D91" s="228" t="s">
        <v>529</v>
      </c>
      <c r="E91" s="225" t="s">
        <v>24</v>
      </c>
      <c r="F91" s="249">
        <f>'03(a)-M.S Civil Work'!H1503</f>
        <v>4</v>
      </c>
      <c r="G91" s="244"/>
      <c r="H91" s="258"/>
      <c r="I91" s="239"/>
      <c r="J91" s="241"/>
      <c r="K91" s="242"/>
      <c r="L91" s="243"/>
      <c r="M91" s="243"/>
    </row>
    <row r="92" spans="1:13" ht="55.2" x14ac:dyDescent="0.3">
      <c r="A92" s="224"/>
      <c r="B92" s="257">
        <f t="shared" ref="B92:B97" si="12">B91+1</f>
        <v>22</v>
      </c>
      <c r="C92" s="225" t="str">
        <f t="shared" ref="C92:C97" si="13">"IRON-WORK"&amp;CHAR(10)&amp;"N.S.I -" &amp; TEXT(VALUE(RIGHT(C91,2))+1,"00")</f>
        <v>IRON-WORK
N.S.I -22</v>
      </c>
      <c r="D92" s="228" t="s">
        <v>530</v>
      </c>
      <c r="E92" s="225" t="s">
        <v>24</v>
      </c>
      <c r="F92" s="249">
        <f>'03(a)-M.S Civil Work'!H1516</f>
        <v>13</v>
      </c>
      <c r="G92" s="244"/>
      <c r="H92" s="258"/>
      <c r="I92" s="239"/>
      <c r="J92" s="241"/>
      <c r="K92" s="242"/>
      <c r="L92" s="243"/>
      <c r="M92" s="243"/>
    </row>
    <row r="93" spans="1:13" ht="55.2" x14ac:dyDescent="0.3">
      <c r="A93" s="224"/>
      <c r="B93" s="257">
        <f t="shared" si="12"/>
        <v>23</v>
      </c>
      <c r="C93" s="225" t="str">
        <f t="shared" si="13"/>
        <v>IRON-WORK
N.S.I -23</v>
      </c>
      <c r="D93" s="228" t="s">
        <v>531</v>
      </c>
      <c r="E93" s="225" t="s">
        <v>24</v>
      </c>
      <c r="F93" s="249">
        <f>'03(a)-M.S Civil Work'!H1527</f>
        <v>45</v>
      </c>
      <c r="G93" s="244"/>
      <c r="H93" s="258"/>
      <c r="I93" s="239"/>
      <c r="J93" s="241"/>
      <c r="K93" s="242"/>
      <c r="L93" s="243"/>
      <c r="M93" s="243"/>
    </row>
    <row r="94" spans="1:13" ht="55.2" x14ac:dyDescent="0.3">
      <c r="A94" s="224"/>
      <c r="B94" s="257">
        <f t="shared" si="12"/>
        <v>24</v>
      </c>
      <c r="C94" s="225" t="str">
        <f t="shared" si="13"/>
        <v>IRON-WORK
N.S.I -24</v>
      </c>
      <c r="D94" s="228" t="s">
        <v>532</v>
      </c>
      <c r="E94" s="225" t="s">
        <v>24</v>
      </c>
      <c r="F94" s="249">
        <f>'03(a)-M.S Civil Work'!H1537</f>
        <v>13</v>
      </c>
      <c r="G94" s="244"/>
      <c r="H94" s="258"/>
      <c r="I94" s="239"/>
      <c r="J94" s="241"/>
      <c r="K94" s="242"/>
      <c r="L94" s="243"/>
      <c r="M94" s="243"/>
    </row>
    <row r="95" spans="1:13" ht="55.2" x14ac:dyDescent="0.3">
      <c r="A95" s="224"/>
      <c r="B95" s="257">
        <f t="shared" si="12"/>
        <v>25</v>
      </c>
      <c r="C95" s="225" t="str">
        <f t="shared" si="13"/>
        <v>IRON-WORK
N.S.I -25</v>
      </c>
      <c r="D95" s="228" t="s">
        <v>533</v>
      </c>
      <c r="E95" s="225" t="s">
        <v>24</v>
      </c>
      <c r="F95" s="249">
        <f>'03(a)-M.S Civil Work'!H1548</f>
        <v>13</v>
      </c>
      <c r="G95" s="244"/>
      <c r="H95" s="258"/>
      <c r="I95" s="239"/>
      <c r="J95" s="241"/>
      <c r="K95" s="242"/>
      <c r="L95" s="243"/>
      <c r="M95" s="243"/>
    </row>
    <row r="96" spans="1:13" ht="82.8" x14ac:dyDescent="0.3">
      <c r="A96" s="224"/>
      <c r="B96" s="257">
        <f t="shared" si="12"/>
        <v>26</v>
      </c>
      <c r="C96" s="225" t="str">
        <f t="shared" si="13"/>
        <v>IRON-WORK
N.S.I -26</v>
      </c>
      <c r="D96" s="228" t="s">
        <v>534</v>
      </c>
      <c r="E96" s="225" t="s">
        <v>24</v>
      </c>
      <c r="F96" s="249">
        <f>'03(a)-M.S Civil Work'!H1560</f>
        <v>2</v>
      </c>
      <c r="G96" s="244"/>
      <c r="H96" s="258"/>
      <c r="I96" s="239"/>
      <c r="J96" s="241"/>
      <c r="K96" s="242"/>
      <c r="L96" s="243"/>
      <c r="M96" s="243"/>
    </row>
    <row r="97" spans="1:13" ht="151.80000000000001" x14ac:dyDescent="0.3">
      <c r="A97" s="224"/>
      <c r="B97" s="257">
        <f t="shared" si="12"/>
        <v>27</v>
      </c>
      <c r="C97" s="225" t="str">
        <f t="shared" si="13"/>
        <v>IRON-WORK
N.S.I -27</v>
      </c>
      <c r="D97" s="228" t="s">
        <v>535</v>
      </c>
      <c r="E97" s="225" t="s">
        <v>24</v>
      </c>
      <c r="F97" s="249">
        <f>'03(a)-M.S Civil Work'!H1573</f>
        <v>2</v>
      </c>
      <c r="G97" s="244"/>
      <c r="H97" s="258"/>
      <c r="I97" s="239"/>
      <c r="J97" s="241"/>
      <c r="K97" s="242"/>
      <c r="L97" s="243"/>
      <c r="M97" s="243"/>
    </row>
    <row r="98" spans="1:13" ht="28.5" customHeight="1" thickBot="1" x14ac:dyDescent="0.35">
      <c r="A98" s="224"/>
      <c r="B98" s="459" t="s">
        <v>324</v>
      </c>
      <c r="C98" s="460"/>
      <c r="D98" s="460"/>
      <c r="E98" s="460"/>
      <c r="F98" s="460"/>
      <c r="G98" s="461"/>
      <c r="H98" s="268"/>
      <c r="I98" s="187"/>
      <c r="J98" s="241"/>
      <c r="K98" s="187"/>
      <c r="L98" s="187"/>
      <c r="M98" s="187"/>
    </row>
    <row r="99" spans="1:13" ht="28.5" customHeight="1" thickBot="1" x14ac:dyDescent="0.35">
      <c r="A99" s="187"/>
      <c r="B99" s="269"/>
      <c r="C99" s="270"/>
      <c r="D99" s="270"/>
      <c r="E99" s="270"/>
      <c r="F99" s="270"/>
      <c r="G99" s="270"/>
      <c r="H99" s="271"/>
      <c r="I99" s="187"/>
      <c r="J99" s="187"/>
      <c r="K99" s="187"/>
      <c r="L99" s="187"/>
      <c r="M99" s="187"/>
    </row>
    <row r="100" spans="1:13" ht="28.5" customHeight="1" x14ac:dyDescent="0.3">
      <c r="A100" s="224"/>
      <c r="B100" s="451" t="s">
        <v>325</v>
      </c>
      <c r="C100" s="452"/>
      <c r="D100" s="452"/>
      <c r="E100" s="452"/>
      <c r="F100" s="452"/>
      <c r="G100" s="453"/>
      <c r="H100" s="272"/>
      <c r="I100" s="187"/>
      <c r="J100" s="241"/>
      <c r="K100" s="187"/>
      <c r="L100" s="187"/>
      <c r="M100" s="187"/>
    </row>
    <row r="101" spans="1:13" ht="13.5" customHeight="1" x14ac:dyDescent="0.3">
      <c r="A101" s="187"/>
      <c r="B101" s="187"/>
      <c r="C101" s="245"/>
      <c r="D101" s="246"/>
      <c r="E101" s="187"/>
      <c r="F101" s="187"/>
      <c r="H101" s="247"/>
      <c r="I101" s="187"/>
      <c r="J101" s="241"/>
      <c r="K101" s="187"/>
      <c r="L101" s="187"/>
      <c r="M101" s="187"/>
    </row>
    <row r="102" spans="1:13" ht="13.5" customHeight="1" x14ac:dyDescent="0.3">
      <c r="A102" s="187"/>
      <c r="B102" s="187"/>
      <c r="C102" s="245"/>
      <c r="D102" s="246"/>
      <c r="E102" s="187"/>
      <c r="F102" s="187"/>
      <c r="H102" s="247"/>
      <c r="I102" s="187"/>
      <c r="J102" s="241"/>
      <c r="K102" s="187"/>
      <c r="L102" s="187"/>
      <c r="M102" s="187"/>
    </row>
  </sheetData>
  <mergeCells count="31">
    <mergeCell ref="B4:G4"/>
    <mergeCell ref="B17:G17"/>
    <mergeCell ref="B18:G18"/>
    <mergeCell ref="B27:G27"/>
    <mergeCell ref="B28:G28"/>
    <mergeCell ref="B5:G5"/>
    <mergeCell ref="B12:G12"/>
    <mergeCell ref="B14:G14"/>
    <mergeCell ref="B31:G31"/>
    <mergeCell ref="B32:G32"/>
    <mergeCell ref="B36:G36"/>
    <mergeCell ref="B37:G37"/>
    <mergeCell ref="B41:G41"/>
    <mergeCell ref="B61:G61"/>
    <mergeCell ref="B62:G62"/>
    <mergeCell ref="B89:G89"/>
    <mergeCell ref="B59:G59"/>
    <mergeCell ref="B42:G42"/>
    <mergeCell ref="B45:G45"/>
    <mergeCell ref="B49:G49"/>
    <mergeCell ref="B55:G55"/>
    <mergeCell ref="B56:G56"/>
    <mergeCell ref="B100:G100"/>
    <mergeCell ref="B68:G68"/>
    <mergeCell ref="B69:G69"/>
    <mergeCell ref="B71:G71"/>
    <mergeCell ref="B72:G72"/>
    <mergeCell ref="B78:G78"/>
    <mergeCell ref="B80:G80"/>
    <mergeCell ref="B88:G88"/>
    <mergeCell ref="B98:G98"/>
  </mergeCells>
  <printOptions horizontalCentered="1"/>
  <pageMargins left="0.12851372853004775" right="8.5675819020031838E-2" top="0.6" bottom="0.75" header="0" footer="0"/>
  <pageSetup paperSize="9" scale="59" orientation="portrait"/>
  <headerFooter>
    <oddFooter>&amp;L&amp;F&amp;RPage &amp;P of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N1576"/>
  <sheetViews>
    <sheetView showGridLines="0" workbookViewId="0">
      <pane ySplit="3" topLeftCell="A4" activePane="bottomLeft" state="frozen"/>
      <selection pane="bottomLeft" activeCell="B5" sqref="B5"/>
    </sheetView>
  </sheetViews>
  <sheetFormatPr defaultColWidth="12.6640625" defaultRowHeight="15" customHeight="1" x14ac:dyDescent="0.25"/>
  <cols>
    <col min="1" max="1" width="3.77734375" customWidth="1"/>
    <col min="2" max="2" width="8.44140625" customWidth="1"/>
    <col min="3" max="3" width="65.44140625" customWidth="1"/>
    <col min="10" max="10" width="7.88671875" customWidth="1"/>
    <col min="11" max="11" width="28.33203125" customWidth="1"/>
    <col min="12" max="12" width="7.33203125" customWidth="1"/>
    <col min="13" max="13" width="7.6640625" customWidth="1"/>
    <col min="14" max="14" width="7.44140625" customWidth="1"/>
  </cols>
  <sheetData>
    <row r="1" spans="1:14" ht="13.5" customHeight="1" x14ac:dyDescent="0.25">
      <c r="A1" s="7"/>
      <c r="B1" s="7"/>
      <c r="C1" s="7"/>
      <c r="D1" s="7"/>
      <c r="E1" s="7"/>
      <c r="F1" s="7"/>
      <c r="G1" s="7"/>
      <c r="H1" s="7"/>
      <c r="I1" s="7"/>
      <c r="J1" s="7"/>
      <c r="K1" s="7"/>
      <c r="L1" s="7"/>
      <c r="M1" s="7"/>
      <c r="N1" s="7"/>
    </row>
    <row r="2" spans="1:14" ht="30" customHeight="1" x14ac:dyDescent="0.25">
      <c r="A2" s="8"/>
      <c r="B2" s="481" t="s">
        <v>39</v>
      </c>
      <c r="C2" s="482"/>
      <c r="D2" s="483" t="str">
        <f>'01-G.Summary'!B2</f>
        <v xml:space="preserve">Rehabilitation &amp; Retrofitting Works School GGPS Karakar (EMIS-39155), District Swat Khyber Pakhtunkhwa </v>
      </c>
      <c r="E2" s="484"/>
      <c r="F2" s="484"/>
      <c r="G2" s="484"/>
      <c r="H2" s="484"/>
      <c r="I2" s="485"/>
      <c r="J2" s="8"/>
      <c r="K2" s="8"/>
      <c r="L2" s="8"/>
      <c r="M2" s="8"/>
      <c r="N2" s="8"/>
    </row>
    <row r="3" spans="1:14" ht="27.75" customHeight="1" x14ac:dyDescent="0.25">
      <c r="A3" s="7"/>
      <c r="B3" s="9" t="s">
        <v>40</v>
      </c>
      <c r="C3" s="10" t="s">
        <v>41</v>
      </c>
      <c r="D3" s="10" t="s">
        <v>42</v>
      </c>
      <c r="E3" s="10" t="s">
        <v>43</v>
      </c>
      <c r="F3" s="10" t="s">
        <v>44</v>
      </c>
      <c r="G3" s="10" t="s">
        <v>45</v>
      </c>
      <c r="H3" s="10" t="s">
        <v>9</v>
      </c>
      <c r="I3" s="11" t="s">
        <v>46</v>
      </c>
      <c r="J3" s="7"/>
      <c r="K3" s="7"/>
      <c r="L3" s="7"/>
      <c r="M3" s="7"/>
      <c r="N3" s="7"/>
    </row>
    <row r="4" spans="1:14" ht="26.25" customHeight="1" x14ac:dyDescent="0.25">
      <c r="A4" s="7"/>
      <c r="B4" s="12" t="s">
        <v>47</v>
      </c>
      <c r="C4" s="13" t="s">
        <v>48</v>
      </c>
      <c r="D4" s="14"/>
      <c r="E4" s="14"/>
      <c r="F4" s="14"/>
      <c r="G4" s="15"/>
      <c r="H4" s="14"/>
      <c r="I4" s="16" t="s">
        <v>49</v>
      </c>
      <c r="J4" s="17" t="s">
        <v>50</v>
      </c>
      <c r="K4" s="18" t="s">
        <v>51</v>
      </c>
      <c r="L4" s="19" t="s">
        <v>42</v>
      </c>
      <c r="M4" s="19" t="s">
        <v>52</v>
      </c>
      <c r="N4" s="19" t="s">
        <v>53</v>
      </c>
    </row>
    <row r="5" spans="1:14" ht="13.2" x14ac:dyDescent="0.25">
      <c r="A5" s="7"/>
      <c r="B5" s="20"/>
      <c r="C5" s="21"/>
      <c r="D5" s="22"/>
      <c r="E5" s="22"/>
      <c r="F5" s="23"/>
      <c r="G5" s="22"/>
      <c r="H5" s="24" t="str">
        <f t="shared" ref="H5:H9" si="0">IF(PRODUCT(D5,E5,F5,G5,I5)=0,"",PRODUCT(D5,E5,F5,G5,I5))</f>
        <v/>
      </c>
      <c r="I5" s="25"/>
      <c r="J5" s="17" t="s">
        <v>54</v>
      </c>
      <c r="K5" s="26" t="s">
        <v>55</v>
      </c>
      <c r="L5" s="27">
        <v>2</v>
      </c>
      <c r="M5" s="27">
        <v>4</v>
      </c>
      <c r="N5" s="27">
        <v>8</v>
      </c>
    </row>
    <row r="6" spans="1:14" ht="13.2" x14ac:dyDescent="0.25">
      <c r="A6" s="7"/>
      <c r="B6" s="28"/>
      <c r="C6" s="29"/>
      <c r="D6" s="30"/>
      <c r="E6" s="30"/>
      <c r="F6" s="30"/>
      <c r="G6" s="30"/>
      <c r="H6" s="31" t="str">
        <f t="shared" si="0"/>
        <v/>
      </c>
      <c r="I6" s="32"/>
      <c r="J6" s="17" t="s">
        <v>56</v>
      </c>
      <c r="K6" s="26" t="s">
        <v>57</v>
      </c>
      <c r="L6" s="27">
        <v>2</v>
      </c>
      <c r="M6" s="27">
        <v>2.5</v>
      </c>
      <c r="N6" s="27">
        <v>7</v>
      </c>
    </row>
    <row r="7" spans="1:14" ht="13.2" x14ac:dyDescent="0.25">
      <c r="A7" s="7"/>
      <c r="B7" s="33"/>
      <c r="C7" s="21"/>
      <c r="D7" s="30"/>
      <c r="E7" s="30"/>
      <c r="F7" s="30"/>
      <c r="G7" s="30"/>
      <c r="H7" s="31" t="str">
        <f t="shared" si="0"/>
        <v/>
      </c>
      <c r="I7" s="32"/>
      <c r="J7" s="17" t="s">
        <v>58</v>
      </c>
      <c r="K7" s="26" t="s">
        <v>59</v>
      </c>
      <c r="L7" s="27">
        <v>13</v>
      </c>
      <c r="M7" s="27">
        <v>4</v>
      </c>
      <c r="N7" s="27">
        <v>6</v>
      </c>
    </row>
    <row r="8" spans="1:14" ht="13.2" x14ac:dyDescent="0.25">
      <c r="A8" s="7"/>
      <c r="B8" s="34"/>
      <c r="C8" s="35"/>
      <c r="D8" s="30"/>
      <c r="E8" s="30"/>
      <c r="F8" s="30"/>
      <c r="G8" s="30"/>
      <c r="H8" s="31" t="str">
        <f t="shared" si="0"/>
        <v/>
      </c>
      <c r="I8" s="32"/>
      <c r="J8" s="17" t="s">
        <v>60</v>
      </c>
      <c r="K8" s="26" t="s">
        <v>61</v>
      </c>
      <c r="L8" s="27">
        <v>2</v>
      </c>
      <c r="M8" s="27">
        <v>4</v>
      </c>
      <c r="N8" s="27">
        <v>2</v>
      </c>
    </row>
    <row r="9" spans="1:14" ht="13.2" x14ac:dyDescent="0.25">
      <c r="A9" s="7"/>
      <c r="B9" s="34"/>
      <c r="C9" s="35"/>
      <c r="D9" s="30"/>
      <c r="E9" s="30"/>
      <c r="F9" s="30"/>
      <c r="G9" s="30"/>
      <c r="H9" s="31" t="str">
        <f t="shared" si="0"/>
        <v/>
      </c>
      <c r="I9" s="32"/>
      <c r="J9" s="17" t="s">
        <v>32</v>
      </c>
      <c r="K9" s="26"/>
      <c r="L9" s="27"/>
      <c r="M9" s="27"/>
      <c r="N9" s="27"/>
    </row>
    <row r="10" spans="1:14" ht="13.2" x14ac:dyDescent="0.25">
      <c r="A10" s="7"/>
      <c r="B10" s="7"/>
      <c r="C10" s="7"/>
      <c r="D10" s="7"/>
      <c r="E10" s="7"/>
      <c r="F10" s="7"/>
      <c r="G10" s="7"/>
      <c r="H10" s="7"/>
      <c r="I10" s="7"/>
      <c r="J10" s="7"/>
      <c r="K10" s="7"/>
      <c r="L10" s="7"/>
      <c r="M10" s="7"/>
      <c r="N10" s="7"/>
    </row>
    <row r="11" spans="1:14" ht="13.2" x14ac:dyDescent="0.25">
      <c r="A11" s="7"/>
      <c r="B11" s="7"/>
      <c r="C11" s="7"/>
      <c r="D11" s="7"/>
      <c r="E11" s="7"/>
      <c r="F11" s="7"/>
      <c r="G11" s="7"/>
      <c r="H11" s="7"/>
      <c r="I11" s="7"/>
      <c r="J11" s="7"/>
      <c r="K11" s="7"/>
      <c r="L11" s="7"/>
      <c r="M11" s="7"/>
      <c r="N11" s="7"/>
    </row>
    <row r="12" spans="1:14" ht="26.25" customHeight="1" x14ac:dyDescent="0.25">
      <c r="A12" s="7"/>
      <c r="B12" s="12" t="s">
        <v>47</v>
      </c>
      <c r="C12" s="13" t="s">
        <v>48</v>
      </c>
      <c r="D12" s="14"/>
      <c r="E12" s="14"/>
      <c r="F12" s="14"/>
      <c r="G12" s="15"/>
      <c r="H12" s="14"/>
      <c r="I12" s="16" t="s">
        <v>49</v>
      </c>
      <c r="J12" s="17" t="s">
        <v>54</v>
      </c>
      <c r="K12" s="7"/>
      <c r="L12" s="7"/>
      <c r="M12" s="7"/>
      <c r="N12" s="7"/>
    </row>
    <row r="13" spans="1:14" ht="52.8" x14ac:dyDescent="0.25">
      <c r="A13" s="7"/>
      <c r="B13" s="20">
        <v>1</v>
      </c>
      <c r="C13" s="21" t="str">
        <f>'03-B.O.Q CIVIL WORK'!D6</f>
        <v>PCC (1:4:8) DISMANTLING
Dismantling of plain cement concrete (1:4:8), including breaking by manual/mechanical means,  ensuring protection of underlying and adjacent structures, complete as per specifications.</v>
      </c>
      <c r="D13" s="22"/>
      <c r="E13" s="22"/>
      <c r="F13" s="23"/>
      <c r="G13" s="22"/>
      <c r="H13" s="31" t="str">
        <f t="shared" ref="H13:H31" si="1">IF(PRODUCT(D13,E13,F13,G13,I13)=0,"",PRODUCT(D13,E13,F13,G13,I13))</f>
        <v/>
      </c>
      <c r="I13" s="25"/>
      <c r="J13" s="17" t="s">
        <v>56</v>
      </c>
      <c r="K13" s="7"/>
      <c r="L13" s="7"/>
      <c r="M13" s="7"/>
      <c r="N13" s="7"/>
    </row>
    <row r="14" spans="1:14" ht="13.2" x14ac:dyDescent="0.25">
      <c r="A14" s="7"/>
      <c r="B14" s="28"/>
      <c r="C14" s="29"/>
      <c r="D14" s="30"/>
      <c r="E14" s="30"/>
      <c r="F14" s="30"/>
      <c r="G14" s="30"/>
      <c r="H14" s="31" t="str">
        <f t="shared" si="1"/>
        <v/>
      </c>
      <c r="I14" s="32"/>
      <c r="J14" s="17" t="s">
        <v>58</v>
      </c>
      <c r="K14" s="7"/>
      <c r="L14" s="7"/>
      <c r="M14" s="7"/>
      <c r="N14" s="7"/>
    </row>
    <row r="15" spans="1:14" ht="13.2" x14ac:dyDescent="0.25">
      <c r="A15" s="7"/>
      <c r="B15" s="28" t="s">
        <v>62</v>
      </c>
      <c r="C15" s="35" t="s">
        <v>63</v>
      </c>
      <c r="D15" s="30"/>
      <c r="E15" s="30"/>
      <c r="F15" s="30"/>
      <c r="G15" s="30"/>
      <c r="H15" s="31" t="str">
        <f t="shared" si="1"/>
        <v/>
      </c>
      <c r="I15" s="32"/>
      <c r="J15" s="17" t="s">
        <v>60</v>
      </c>
      <c r="K15" s="7"/>
      <c r="L15" s="7"/>
      <c r="M15" s="7"/>
      <c r="N15" s="7"/>
    </row>
    <row r="16" spans="1:14" ht="13.2" x14ac:dyDescent="0.25">
      <c r="A16" s="7"/>
      <c r="B16" s="28"/>
      <c r="C16" s="35" t="s">
        <v>64</v>
      </c>
      <c r="D16" s="30">
        <v>1</v>
      </c>
      <c r="E16" s="30">
        <v>16</v>
      </c>
      <c r="F16" s="30">
        <v>0.75</v>
      </c>
      <c r="G16" s="30">
        <v>0.25</v>
      </c>
      <c r="H16" s="31">
        <f t="shared" si="1"/>
        <v>3</v>
      </c>
      <c r="I16" s="32"/>
      <c r="J16" s="17"/>
      <c r="K16" s="7"/>
      <c r="L16" s="7"/>
      <c r="M16" s="7"/>
      <c r="N16" s="7"/>
    </row>
    <row r="17" spans="1:14" ht="13.2" x14ac:dyDescent="0.25">
      <c r="A17" s="7"/>
      <c r="B17" s="28"/>
      <c r="C17" s="35" t="s">
        <v>65</v>
      </c>
      <c r="D17" s="30">
        <v>1</v>
      </c>
      <c r="E17" s="30">
        <v>25</v>
      </c>
      <c r="F17" s="30">
        <f>F16</f>
        <v>0.75</v>
      </c>
      <c r="G17" s="30">
        <v>0.25</v>
      </c>
      <c r="H17" s="31">
        <f t="shared" si="1"/>
        <v>4.6875</v>
      </c>
      <c r="I17" s="32"/>
      <c r="J17" s="17"/>
      <c r="K17" s="7"/>
      <c r="L17" s="7"/>
      <c r="M17" s="7"/>
      <c r="N17" s="7"/>
    </row>
    <row r="18" spans="1:14" ht="13.2" x14ac:dyDescent="0.25">
      <c r="A18" s="7"/>
      <c r="B18" s="28"/>
      <c r="C18" s="35" t="s">
        <v>66</v>
      </c>
      <c r="D18" s="30">
        <v>1</v>
      </c>
      <c r="E18" s="30">
        <v>25</v>
      </c>
      <c r="F18" s="30">
        <f>F16</f>
        <v>0.75</v>
      </c>
      <c r="G18" s="30">
        <v>0.25</v>
      </c>
      <c r="H18" s="31">
        <f t="shared" si="1"/>
        <v>4.6875</v>
      </c>
      <c r="I18" s="32"/>
      <c r="J18" s="17"/>
      <c r="K18" s="7"/>
      <c r="L18" s="7"/>
      <c r="M18" s="7"/>
      <c r="N18" s="7"/>
    </row>
    <row r="19" spans="1:14" ht="13.2" x14ac:dyDescent="0.25">
      <c r="A19" s="7"/>
      <c r="B19" s="28"/>
      <c r="C19" s="35" t="s">
        <v>67</v>
      </c>
      <c r="D19" s="30">
        <v>1</v>
      </c>
      <c r="E19" s="30">
        <v>16</v>
      </c>
      <c r="F19" s="30">
        <f>F16</f>
        <v>0.75</v>
      </c>
      <c r="G19" s="30">
        <v>0.25</v>
      </c>
      <c r="H19" s="31">
        <f t="shared" si="1"/>
        <v>3</v>
      </c>
      <c r="I19" s="32"/>
      <c r="J19" s="17"/>
      <c r="K19" s="7"/>
      <c r="L19" s="7"/>
      <c r="M19" s="7"/>
      <c r="N19" s="7"/>
    </row>
    <row r="20" spans="1:14" ht="13.2" x14ac:dyDescent="0.25">
      <c r="A20" s="7"/>
      <c r="B20" s="28"/>
      <c r="C20" s="35" t="s">
        <v>68</v>
      </c>
      <c r="D20" s="30">
        <v>1</v>
      </c>
      <c r="E20" s="30">
        <v>25</v>
      </c>
      <c r="F20" s="30">
        <f>F16</f>
        <v>0.75</v>
      </c>
      <c r="G20" s="30">
        <v>0.25</v>
      </c>
      <c r="H20" s="31">
        <f t="shared" si="1"/>
        <v>4.6875</v>
      </c>
      <c r="I20" s="32"/>
      <c r="J20" s="17"/>
      <c r="K20" s="7"/>
      <c r="L20" s="7"/>
      <c r="M20" s="7"/>
      <c r="N20" s="7"/>
    </row>
    <row r="21" spans="1:14" ht="13.2" x14ac:dyDescent="0.25">
      <c r="A21" s="7"/>
      <c r="B21" s="28"/>
      <c r="C21" s="35" t="s">
        <v>69</v>
      </c>
      <c r="D21" s="30">
        <v>1</v>
      </c>
      <c r="E21" s="30">
        <v>25</v>
      </c>
      <c r="F21" s="30">
        <f>F16</f>
        <v>0.75</v>
      </c>
      <c r="G21" s="30">
        <v>0.25</v>
      </c>
      <c r="H21" s="31">
        <f t="shared" si="1"/>
        <v>4.6875</v>
      </c>
      <c r="I21" s="32"/>
      <c r="J21" s="17"/>
      <c r="K21" s="7"/>
      <c r="L21" s="7"/>
      <c r="M21" s="7"/>
      <c r="N21" s="7"/>
    </row>
    <row r="22" spans="1:14" ht="13.2" x14ac:dyDescent="0.25">
      <c r="A22" s="7"/>
      <c r="B22" s="28"/>
      <c r="C22" s="35" t="s">
        <v>70</v>
      </c>
      <c r="D22" s="30">
        <v>1</v>
      </c>
      <c r="E22" s="30">
        <v>16</v>
      </c>
      <c r="F22" s="30">
        <f>F16</f>
        <v>0.75</v>
      </c>
      <c r="G22" s="30">
        <v>0.25</v>
      </c>
      <c r="H22" s="31">
        <f t="shared" si="1"/>
        <v>3</v>
      </c>
      <c r="I22" s="32"/>
      <c r="J22" s="17"/>
      <c r="K22" s="7"/>
      <c r="L22" s="7"/>
      <c r="M22" s="7"/>
      <c r="N22" s="7"/>
    </row>
    <row r="23" spans="1:14" ht="13.2" x14ac:dyDescent="0.25">
      <c r="A23" s="7"/>
      <c r="B23" s="28"/>
      <c r="C23" s="35" t="s">
        <v>71</v>
      </c>
      <c r="D23" s="30">
        <v>1</v>
      </c>
      <c r="E23" s="30">
        <v>16</v>
      </c>
      <c r="F23" s="30">
        <f>F16</f>
        <v>0.75</v>
      </c>
      <c r="G23" s="30">
        <v>0.25</v>
      </c>
      <c r="H23" s="31">
        <f t="shared" si="1"/>
        <v>3</v>
      </c>
      <c r="I23" s="32"/>
      <c r="J23" s="17"/>
      <c r="K23" s="7"/>
      <c r="L23" s="7"/>
      <c r="M23" s="7"/>
      <c r="N23" s="7"/>
    </row>
    <row r="24" spans="1:14" ht="13.2" x14ac:dyDescent="0.25">
      <c r="A24" s="7"/>
      <c r="B24" s="28"/>
      <c r="C24" s="35"/>
      <c r="D24" s="30"/>
      <c r="E24" s="30"/>
      <c r="F24" s="30"/>
      <c r="G24" s="30"/>
      <c r="H24" s="31" t="str">
        <f t="shared" si="1"/>
        <v/>
      </c>
      <c r="I24" s="32"/>
      <c r="J24" s="17"/>
      <c r="K24" s="7"/>
      <c r="L24" s="7"/>
      <c r="M24" s="7"/>
      <c r="N24" s="7"/>
    </row>
    <row r="25" spans="1:14" ht="13.2" x14ac:dyDescent="0.25">
      <c r="A25" s="7"/>
      <c r="B25" s="28" t="s">
        <v>72</v>
      </c>
      <c r="C25" s="35" t="s">
        <v>73</v>
      </c>
      <c r="D25" s="30"/>
      <c r="E25" s="30"/>
      <c r="F25" s="30"/>
      <c r="G25" s="30"/>
      <c r="H25" s="31" t="str">
        <f t="shared" si="1"/>
        <v/>
      </c>
      <c r="I25" s="32"/>
      <c r="J25" s="17"/>
      <c r="K25" s="7"/>
      <c r="L25" s="7"/>
      <c r="M25" s="7"/>
      <c r="N25" s="7"/>
    </row>
    <row r="26" spans="1:14" ht="13.2" x14ac:dyDescent="0.25">
      <c r="A26" s="7"/>
      <c r="B26" s="28"/>
      <c r="C26" s="35" t="s">
        <v>74</v>
      </c>
      <c r="D26" s="30">
        <v>1</v>
      </c>
      <c r="E26" s="30">
        <f>0.75+16+0.75+25+0.75</f>
        <v>43.25</v>
      </c>
      <c r="F26" s="30">
        <f>F23</f>
        <v>0.75</v>
      </c>
      <c r="G26" s="30">
        <v>1</v>
      </c>
      <c r="H26" s="31">
        <f t="shared" si="1"/>
        <v>32.4375</v>
      </c>
      <c r="I26" s="32"/>
      <c r="J26" s="17"/>
      <c r="K26" s="7"/>
      <c r="L26" s="7"/>
      <c r="M26" s="7"/>
      <c r="N26" s="7"/>
    </row>
    <row r="27" spans="1:14" ht="13.2" x14ac:dyDescent="0.25">
      <c r="A27" s="7"/>
      <c r="B27" s="28"/>
      <c r="C27" s="35" t="s">
        <v>68</v>
      </c>
      <c r="D27" s="30">
        <v>1</v>
      </c>
      <c r="E27" s="30">
        <v>25</v>
      </c>
      <c r="F27" s="30">
        <f>F23</f>
        <v>0.75</v>
      </c>
      <c r="G27" s="30">
        <v>1</v>
      </c>
      <c r="H27" s="31">
        <f t="shared" si="1"/>
        <v>18.75</v>
      </c>
      <c r="I27" s="32"/>
      <c r="J27" s="17"/>
      <c r="K27" s="7"/>
      <c r="L27" s="7"/>
      <c r="M27" s="7"/>
      <c r="N27" s="7"/>
    </row>
    <row r="28" spans="1:14" ht="13.2" x14ac:dyDescent="0.25">
      <c r="A28" s="7"/>
      <c r="B28" s="28"/>
      <c r="C28" s="35" t="s">
        <v>75</v>
      </c>
      <c r="D28" s="30">
        <v>1</v>
      </c>
      <c r="E28" s="30">
        <v>16</v>
      </c>
      <c r="F28" s="30">
        <f>F27</f>
        <v>0.75</v>
      </c>
      <c r="G28" s="30">
        <v>1</v>
      </c>
      <c r="H28" s="31">
        <f t="shared" si="1"/>
        <v>12</v>
      </c>
      <c r="I28" s="32"/>
      <c r="J28" s="17"/>
      <c r="K28" s="7"/>
      <c r="L28" s="7"/>
      <c r="M28" s="7"/>
      <c r="N28" s="7"/>
    </row>
    <row r="29" spans="1:14" ht="13.2" x14ac:dyDescent="0.25">
      <c r="A29" s="7"/>
      <c r="B29" s="28"/>
      <c r="C29" s="35" t="s">
        <v>71</v>
      </c>
      <c r="D29" s="30">
        <v>1</v>
      </c>
      <c r="E29" s="30">
        <v>16</v>
      </c>
      <c r="F29" s="30">
        <f>F27</f>
        <v>0.75</v>
      </c>
      <c r="G29" s="30">
        <v>1</v>
      </c>
      <c r="H29" s="31">
        <f t="shared" si="1"/>
        <v>12</v>
      </c>
      <c r="I29" s="32"/>
      <c r="J29" s="17"/>
      <c r="K29" s="7"/>
      <c r="L29" s="7"/>
      <c r="M29" s="7"/>
      <c r="N29" s="7"/>
    </row>
    <row r="30" spans="1:14" ht="13.2" x14ac:dyDescent="0.25">
      <c r="A30" s="7"/>
      <c r="B30" s="28"/>
      <c r="C30" s="35" t="s">
        <v>76</v>
      </c>
      <c r="D30" s="30">
        <v>1</v>
      </c>
      <c r="E30" s="30">
        <v>9</v>
      </c>
      <c r="F30" s="30">
        <f>F27</f>
        <v>0.75</v>
      </c>
      <c r="G30" s="30">
        <v>1</v>
      </c>
      <c r="H30" s="31">
        <f t="shared" si="1"/>
        <v>6.75</v>
      </c>
      <c r="I30" s="32"/>
      <c r="J30" s="17"/>
      <c r="K30" s="7"/>
      <c r="L30" s="7"/>
      <c r="M30" s="7"/>
      <c r="N30" s="7"/>
    </row>
    <row r="31" spans="1:14" ht="13.2" x14ac:dyDescent="0.25">
      <c r="A31" s="7"/>
      <c r="B31" s="28"/>
      <c r="C31" s="35" t="s">
        <v>77</v>
      </c>
      <c r="D31" s="30">
        <v>1</v>
      </c>
      <c r="E31" s="30">
        <v>25</v>
      </c>
      <c r="F31" s="30">
        <f>F27</f>
        <v>0.75</v>
      </c>
      <c r="G31" s="30">
        <v>1</v>
      </c>
      <c r="H31" s="31">
        <f t="shared" si="1"/>
        <v>18.75</v>
      </c>
      <c r="I31" s="32"/>
      <c r="J31" s="17"/>
      <c r="K31" s="7"/>
      <c r="L31" s="7"/>
      <c r="M31" s="7"/>
      <c r="N31" s="7"/>
    </row>
    <row r="32" spans="1:14" ht="13.2" x14ac:dyDescent="0.25">
      <c r="A32" s="7"/>
      <c r="B32" s="28"/>
      <c r="C32" s="35"/>
      <c r="D32" s="30"/>
      <c r="E32" s="30"/>
      <c r="F32" s="30"/>
      <c r="G32" s="30"/>
      <c r="H32" s="31"/>
      <c r="I32" s="32"/>
      <c r="J32" s="17"/>
      <c r="K32" s="7"/>
      <c r="L32" s="7"/>
      <c r="M32" s="7"/>
      <c r="N32" s="7"/>
    </row>
    <row r="33" spans="1:14" ht="13.2" x14ac:dyDescent="0.25">
      <c r="A33" s="7"/>
      <c r="B33" s="28"/>
      <c r="C33" s="35"/>
      <c r="D33" s="30"/>
      <c r="E33" s="30"/>
      <c r="F33" s="30"/>
      <c r="G33" s="30"/>
      <c r="H33" s="31" t="str">
        <f t="shared" ref="H33:H43" si="2">IF(PRODUCT(D33,E33,F33,G33,I33)=0,"",PRODUCT(D33,E33,F33,G33,I33))</f>
        <v/>
      </c>
      <c r="I33" s="32"/>
      <c r="J33" s="17"/>
      <c r="K33" s="7"/>
      <c r="L33" s="7"/>
      <c r="M33" s="7"/>
      <c r="N33" s="7"/>
    </row>
    <row r="34" spans="1:14" ht="13.2" x14ac:dyDescent="0.25">
      <c r="A34" s="7"/>
      <c r="B34" s="28" t="s">
        <v>78</v>
      </c>
      <c r="C34" s="35" t="s">
        <v>79</v>
      </c>
      <c r="D34" s="30"/>
      <c r="E34" s="30"/>
      <c r="F34" s="30"/>
      <c r="G34" s="30"/>
      <c r="H34" s="31" t="str">
        <f t="shared" si="2"/>
        <v/>
      </c>
      <c r="I34" s="32"/>
      <c r="J34" s="17"/>
      <c r="K34" s="7"/>
      <c r="L34" s="7"/>
      <c r="M34" s="7"/>
      <c r="N34" s="7"/>
    </row>
    <row r="35" spans="1:14" ht="13.2" x14ac:dyDescent="0.25">
      <c r="A35" s="7"/>
      <c r="B35" s="28"/>
      <c r="C35" s="35" t="s">
        <v>80</v>
      </c>
      <c r="D35" s="30">
        <v>2</v>
      </c>
      <c r="E35" s="30">
        <v>6.17</v>
      </c>
      <c r="F35" s="30">
        <v>1</v>
      </c>
      <c r="G35" s="30">
        <v>1</v>
      </c>
      <c r="H35" s="31">
        <f t="shared" si="2"/>
        <v>12.34</v>
      </c>
      <c r="I35" s="32"/>
      <c r="J35" s="17"/>
      <c r="K35" s="7"/>
      <c r="L35" s="7"/>
      <c r="M35" s="7"/>
      <c r="N35" s="7"/>
    </row>
    <row r="36" spans="1:14" ht="13.2" x14ac:dyDescent="0.25">
      <c r="A36" s="7"/>
      <c r="B36" s="28"/>
      <c r="C36" s="35" t="s">
        <v>81</v>
      </c>
      <c r="D36" s="30">
        <v>1</v>
      </c>
      <c r="E36" s="30">
        <v>7</v>
      </c>
      <c r="F36" s="30">
        <v>1</v>
      </c>
      <c r="G36" s="30">
        <v>1</v>
      </c>
      <c r="H36" s="31">
        <f t="shared" si="2"/>
        <v>7</v>
      </c>
      <c r="I36" s="32"/>
      <c r="J36" s="17"/>
      <c r="K36" s="7"/>
      <c r="L36" s="7"/>
      <c r="M36" s="7"/>
      <c r="N36" s="7"/>
    </row>
    <row r="37" spans="1:14" ht="13.2" x14ac:dyDescent="0.25">
      <c r="A37" s="7"/>
      <c r="B37" s="28"/>
      <c r="C37" s="35"/>
      <c r="D37" s="30"/>
      <c r="E37" s="30"/>
      <c r="F37" s="30"/>
      <c r="G37" s="30"/>
      <c r="H37" s="31" t="str">
        <f t="shared" si="2"/>
        <v/>
      </c>
      <c r="I37" s="32"/>
      <c r="J37" s="17"/>
      <c r="K37" s="7"/>
      <c r="L37" s="7"/>
      <c r="M37" s="7"/>
      <c r="N37" s="7"/>
    </row>
    <row r="38" spans="1:14" ht="26.4" x14ac:dyDescent="0.25">
      <c r="A38" s="7"/>
      <c r="B38" s="28"/>
      <c r="C38" s="21" t="s">
        <v>82</v>
      </c>
      <c r="D38" s="30"/>
      <c r="E38" s="30"/>
      <c r="F38" s="30"/>
      <c r="G38" s="30"/>
      <c r="H38" s="31" t="str">
        <f t="shared" si="2"/>
        <v/>
      </c>
      <c r="I38" s="32"/>
      <c r="J38" s="17"/>
      <c r="K38" s="7"/>
      <c r="L38" s="7"/>
      <c r="M38" s="7"/>
      <c r="N38" s="7"/>
    </row>
    <row r="39" spans="1:14" ht="13.2" x14ac:dyDescent="0.25">
      <c r="A39" s="7"/>
      <c r="B39" s="28"/>
      <c r="C39" s="35" t="s">
        <v>83</v>
      </c>
      <c r="D39" s="30">
        <v>2</v>
      </c>
      <c r="E39" s="30">
        <v>5</v>
      </c>
      <c r="F39" s="30">
        <v>6</v>
      </c>
      <c r="G39" s="30">
        <v>0.75</v>
      </c>
      <c r="H39" s="31">
        <f t="shared" si="2"/>
        <v>45</v>
      </c>
      <c r="I39" s="32"/>
      <c r="J39" s="17"/>
      <c r="K39" s="7"/>
      <c r="L39" s="7"/>
      <c r="M39" s="7"/>
      <c r="N39" s="7"/>
    </row>
    <row r="40" spans="1:14" ht="13.2" x14ac:dyDescent="0.25">
      <c r="A40" s="7"/>
      <c r="B40" s="28"/>
      <c r="C40" s="35" t="s">
        <v>84</v>
      </c>
      <c r="D40" s="30">
        <v>1</v>
      </c>
      <c r="E40" s="30">
        <v>20</v>
      </c>
      <c r="F40" s="30">
        <v>1</v>
      </c>
      <c r="G40" s="30">
        <v>1</v>
      </c>
      <c r="H40" s="31">
        <f t="shared" si="2"/>
        <v>20</v>
      </c>
      <c r="I40" s="32"/>
      <c r="J40" s="17"/>
      <c r="K40" s="7"/>
      <c r="L40" s="7"/>
      <c r="M40" s="7"/>
      <c r="N40" s="7"/>
    </row>
    <row r="41" spans="1:14" ht="13.2" x14ac:dyDescent="0.25">
      <c r="A41" s="7"/>
      <c r="B41" s="28"/>
      <c r="C41" s="35"/>
      <c r="D41" s="30"/>
      <c r="E41" s="30"/>
      <c r="F41" s="30"/>
      <c r="G41" s="30"/>
      <c r="H41" s="31" t="str">
        <f t="shared" si="2"/>
        <v/>
      </c>
      <c r="I41" s="32"/>
      <c r="J41" s="17"/>
      <c r="K41" s="7"/>
      <c r="L41" s="7"/>
      <c r="M41" s="7"/>
      <c r="N41" s="7"/>
    </row>
    <row r="42" spans="1:14" ht="13.2" x14ac:dyDescent="0.25">
      <c r="A42" s="7"/>
      <c r="B42" s="34"/>
      <c r="C42" s="23"/>
      <c r="D42" s="30"/>
      <c r="E42" s="30"/>
      <c r="F42" s="30"/>
      <c r="G42" s="30"/>
      <c r="H42" s="31" t="str">
        <f t="shared" si="2"/>
        <v/>
      </c>
      <c r="I42" s="32"/>
      <c r="J42" s="7"/>
      <c r="K42" s="7"/>
      <c r="L42" s="7"/>
      <c r="M42" s="7"/>
      <c r="N42" s="7"/>
    </row>
    <row r="43" spans="1:14" ht="13.2" x14ac:dyDescent="0.25">
      <c r="A43" s="7"/>
      <c r="B43" s="34"/>
      <c r="C43" s="23"/>
      <c r="D43" s="30"/>
      <c r="E43" s="30"/>
      <c r="F43" s="30"/>
      <c r="G43" s="30"/>
      <c r="H43" s="31" t="str">
        <f t="shared" si="2"/>
        <v/>
      </c>
      <c r="I43" s="32"/>
      <c r="J43" s="7"/>
      <c r="K43" s="7"/>
      <c r="L43" s="7"/>
      <c r="M43" s="7"/>
      <c r="N43" s="7"/>
    </row>
    <row r="44" spans="1:14" ht="13.2" x14ac:dyDescent="0.25">
      <c r="A44" s="7"/>
      <c r="B44" s="36"/>
      <c r="C44" s="37"/>
      <c r="D44" s="37"/>
      <c r="E44" s="38"/>
      <c r="F44" s="480" t="s">
        <v>85</v>
      </c>
      <c r="G44" s="478"/>
      <c r="H44" s="39">
        <f>IF(SUM(H13:H43)=0,"",SUM(H13:H43))</f>
        <v>215.7775</v>
      </c>
      <c r="I44" s="40" t="str">
        <f>IF(I12="1%steel","cft",IF(I12="1.5%steel","cft",IF(I12="2%steel","cft",I12)))</f>
        <v>cft</v>
      </c>
      <c r="J44" s="7"/>
      <c r="K44" s="7"/>
      <c r="L44" s="7"/>
      <c r="M44" s="7"/>
      <c r="N44" s="7"/>
    </row>
    <row r="45" spans="1:14" ht="13.2" x14ac:dyDescent="0.25">
      <c r="A45" s="7"/>
      <c r="B45" s="7"/>
      <c r="C45" s="7"/>
      <c r="D45" s="7"/>
      <c r="E45" s="7"/>
      <c r="F45" s="479" t="s">
        <v>86</v>
      </c>
      <c r="G45" s="476"/>
      <c r="H45" s="41">
        <v>0</v>
      </c>
      <c r="I45" s="42" t="str">
        <f>I44</f>
        <v>cft</v>
      </c>
      <c r="J45" s="7"/>
      <c r="K45" s="7"/>
      <c r="L45" s="7"/>
      <c r="M45" s="7"/>
      <c r="N45" s="7"/>
    </row>
    <row r="46" spans="1:14" ht="13.2" x14ac:dyDescent="0.25">
      <c r="A46" s="7"/>
      <c r="B46" s="7"/>
      <c r="C46" s="7"/>
      <c r="D46" s="7"/>
      <c r="E46" s="7"/>
      <c r="F46" s="480" t="s">
        <v>87</v>
      </c>
      <c r="G46" s="478"/>
      <c r="H46" s="39">
        <f>H45+H44</f>
        <v>215.7775</v>
      </c>
      <c r="I46" s="40" t="str">
        <f>I44</f>
        <v>cft</v>
      </c>
      <c r="J46" s="7"/>
      <c r="K46" s="7"/>
      <c r="L46" s="7"/>
      <c r="M46" s="7"/>
      <c r="N46" s="7"/>
    </row>
    <row r="47" spans="1:14" ht="13.2" x14ac:dyDescent="0.25">
      <c r="A47" s="7"/>
      <c r="B47" s="7"/>
      <c r="C47" s="7"/>
      <c r="D47" s="7"/>
      <c r="E47" s="7"/>
      <c r="F47" s="7"/>
      <c r="G47" s="7"/>
      <c r="H47" s="7"/>
      <c r="I47" s="7"/>
      <c r="J47" s="7"/>
      <c r="K47" s="7"/>
      <c r="L47" s="7"/>
      <c r="M47" s="7"/>
      <c r="N47" s="7"/>
    </row>
    <row r="48" spans="1:14" ht="13.2" x14ac:dyDescent="0.25">
      <c r="A48" s="7"/>
      <c r="B48" s="7"/>
      <c r="C48" s="7"/>
      <c r="D48" s="7"/>
      <c r="E48" s="7"/>
      <c r="F48" s="7"/>
      <c r="G48" s="7"/>
      <c r="H48" s="7"/>
      <c r="I48" s="7"/>
      <c r="J48" s="7"/>
      <c r="K48" s="7"/>
      <c r="L48" s="7"/>
      <c r="M48" s="7"/>
      <c r="N48" s="7"/>
    </row>
    <row r="49" spans="1:14" ht="22.5" customHeight="1" x14ac:dyDescent="0.25">
      <c r="A49" s="7"/>
      <c r="B49" s="12" t="s">
        <v>47</v>
      </c>
      <c r="C49" s="13" t="s">
        <v>48</v>
      </c>
      <c r="D49" s="14"/>
      <c r="E49" s="14"/>
      <c r="F49" s="14"/>
      <c r="G49" s="15"/>
      <c r="H49" s="14"/>
      <c r="I49" s="16" t="s">
        <v>49</v>
      </c>
      <c r="J49" s="17" t="s">
        <v>54</v>
      </c>
      <c r="K49" s="7"/>
      <c r="L49" s="7"/>
      <c r="M49" s="7"/>
      <c r="N49" s="7"/>
    </row>
    <row r="50" spans="1:14" ht="52.8" x14ac:dyDescent="0.25">
      <c r="A50" s="7"/>
      <c r="B50" s="20">
        <f>B13+1</f>
        <v>2</v>
      </c>
      <c r="C50" s="21" t="str">
        <f>'03-B.O.Q CIVIL WORK'!D7</f>
        <v>PCC (1:2:4) DISMANTLING
Dismantling of plain cement concrete (1:2:4), including controlled breaking, removal, handling, and carried out without damaging adjoining works, complete in all respects.</v>
      </c>
      <c r="D50" s="22"/>
      <c r="E50" s="22"/>
      <c r="F50" s="23"/>
      <c r="G50" s="22"/>
      <c r="H50" s="24" t="str">
        <f t="shared" ref="H50:H52" si="3">IF(PRODUCT(D50,E50,F50,G50,I50)=0,"",PRODUCT(D50,E50,F50,G50,I50))</f>
        <v/>
      </c>
      <c r="I50" s="25"/>
      <c r="J50" s="17" t="s">
        <v>56</v>
      </c>
      <c r="K50" s="7"/>
      <c r="L50" s="7"/>
      <c r="M50" s="7"/>
      <c r="N50" s="7"/>
    </row>
    <row r="51" spans="1:14" ht="13.2" x14ac:dyDescent="0.25">
      <c r="A51" s="7"/>
      <c r="B51" s="28"/>
      <c r="C51" s="29"/>
      <c r="D51" s="30"/>
      <c r="E51" s="30"/>
      <c r="F51" s="30"/>
      <c r="G51" s="30"/>
      <c r="H51" s="31" t="str">
        <f t="shared" si="3"/>
        <v/>
      </c>
      <c r="I51" s="32"/>
      <c r="J51" s="17" t="s">
        <v>58</v>
      </c>
      <c r="K51" s="7"/>
      <c r="L51" s="7"/>
      <c r="M51" s="7"/>
      <c r="N51" s="7"/>
    </row>
    <row r="52" spans="1:14" ht="26.4" x14ac:dyDescent="0.25">
      <c r="A52" s="7"/>
      <c r="B52" s="33" t="s">
        <v>62</v>
      </c>
      <c r="C52" s="21" t="s">
        <v>88</v>
      </c>
      <c r="D52" s="30">
        <v>1</v>
      </c>
      <c r="E52" s="30">
        <v>30</v>
      </c>
      <c r="F52" s="30">
        <v>46</v>
      </c>
      <c r="G52" s="30">
        <f>0.5/12</f>
        <v>4.1666666666666664E-2</v>
      </c>
      <c r="H52" s="31">
        <f t="shared" si="3"/>
        <v>57.5</v>
      </c>
      <c r="I52" s="32"/>
      <c r="J52" s="17" t="s">
        <v>60</v>
      </c>
      <c r="K52" s="7"/>
      <c r="L52" s="7"/>
      <c r="M52" s="7"/>
      <c r="N52" s="7"/>
    </row>
    <row r="53" spans="1:14" ht="13.2" x14ac:dyDescent="0.25">
      <c r="A53" s="7"/>
      <c r="B53" s="34"/>
      <c r="C53" s="35"/>
      <c r="D53" s="30"/>
      <c r="E53" s="30"/>
      <c r="F53" s="30"/>
      <c r="G53" s="30"/>
      <c r="H53" s="31"/>
      <c r="I53" s="32"/>
      <c r="J53" s="17"/>
      <c r="K53" s="7"/>
      <c r="L53" s="7"/>
      <c r="M53" s="7"/>
      <c r="N53" s="7"/>
    </row>
    <row r="54" spans="1:14" ht="13.2" x14ac:dyDescent="0.25">
      <c r="A54" s="7"/>
      <c r="B54" s="34"/>
      <c r="C54" s="35"/>
      <c r="D54" s="30"/>
      <c r="E54" s="30"/>
      <c r="F54" s="30"/>
      <c r="G54" s="30"/>
      <c r="H54" s="31"/>
      <c r="I54" s="32"/>
      <c r="J54" s="17"/>
      <c r="K54" s="7"/>
      <c r="L54" s="7"/>
      <c r="M54" s="7"/>
      <c r="N54" s="7"/>
    </row>
    <row r="55" spans="1:14" ht="13.2" x14ac:dyDescent="0.25">
      <c r="A55" s="7"/>
      <c r="B55" s="34"/>
      <c r="C55" s="35"/>
      <c r="D55" s="30"/>
      <c r="E55" s="30"/>
      <c r="F55" s="30"/>
      <c r="G55" s="30"/>
      <c r="H55" s="31"/>
      <c r="I55" s="32"/>
      <c r="J55" s="17"/>
      <c r="K55" s="7"/>
      <c r="L55" s="7"/>
      <c r="M55" s="7"/>
      <c r="N55" s="7"/>
    </row>
    <row r="56" spans="1:14" ht="13.2" x14ac:dyDescent="0.25">
      <c r="A56" s="7"/>
      <c r="B56" s="34"/>
      <c r="C56" s="35"/>
      <c r="D56" s="30"/>
      <c r="E56" s="30"/>
      <c r="F56" s="30"/>
      <c r="G56" s="30"/>
      <c r="H56" s="31"/>
      <c r="I56" s="32"/>
      <c r="J56" s="17"/>
      <c r="K56" s="7"/>
      <c r="L56" s="7"/>
      <c r="M56" s="7"/>
      <c r="N56" s="7"/>
    </row>
    <row r="57" spans="1:14" ht="13.2" x14ac:dyDescent="0.25">
      <c r="A57" s="7"/>
      <c r="B57" s="34"/>
      <c r="C57" s="35"/>
      <c r="D57" s="30"/>
      <c r="E57" s="30"/>
      <c r="F57" s="22"/>
      <c r="G57" s="30"/>
      <c r="H57" s="31"/>
      <c r="I57" s="32"/>
      <c r="J57" s="17"/>
      <c r="K57" s="7"/>
      <c r="L57" s="7"/>
      <c r="M57" s="7"/>
      <c r="N57" s="7"/>
    </row>
    <row r="58" spans="1:14" ht="13.2" x14ac:dyDescent="0.25">
      <c r="A58" s="7"/>
      <c r="B58" s="34"/>
      <c r="C58" s="35"/>
      <c r="D58" s="30"/>
      <c r="E58" s="30"/>
      <c r="F58" s="30"/>
      <c r="G58" s="30"/>
      <c r="H58" s="31"/>
      <c r="I58" s="32"/>
      <c r="J58" s="17"/>
      <c r="K58" s="7"/>
      <c r="L58" s="7"/>
      <c r="M58" s="7"/>
      <c r="N58" s="7"/>
    </row>
    <row r="59" spans="1:14" ht="13.2" x14ac:dyDescent="0.25">
      <c r="A59" s="7"/>
      <c r="B59" s="34"/>
      <c r="C59" s="35"/>
      <c r="D59" s="30"/>
      <c r="E59" s="30"/>
      <c r="F59" s="30"/>
      <c r="G59" s="30"/>
      <c r="H59" s="31" t="str">
        <f t="shared" ref="H59:H62" si="4">IF(PRODUCT(D59,E59,F59,G59,I59)=0,"",PRODUCT(D59,E59,F59,G59,I59))</f>
        <v/>
      </c>
      <c r="I59" s="32"/>
      <c r="J59" s="17" t="s">
        <v>32</v>
      </c>
      <c r="K59" s="7"/>
      <c r="L59" s="7"/>
      <c r="M59" s="7"/>
      <c r="N59" s="7"/>
    </row>
    <row r="60" spans="1:14" ht="13.2" x14ac:dyDescent="0.25">
      <c r="A60" s="7"/>
      <c r="B60" s="34"/>
      <c r="C60" s="35"/>
      <c r="D60" s="30"/>
      <c r="E60" s="30"/>
      <c r="F60" s="30"/>
      <c r="G60" s="30"/>
      <c r="H60" s="31" t="str">
        <f t="shared" si="4"/>
        <v/>
      </c>
      <c r="I60" s="32"/>
      <c r="J60" s="17" t="s">
        <v>89</v>
      </c>
      <c r="K60" s="7"/>
      <c r="L60" s="7"/>
      <c r="M60" s="7"/>
      <c r="N60" s="7"/>
    </row>
    <row r="61" spans="1:14" ht="13.2" x14ac:dyDescent="0.25">
      <c r="A61" s="7"/>
      <c r="B61" s="34"/>
      <c r="C61" s="23"/>
      <c r="D61" s="30"/>
      <c r="E61" s="30"/>
      <c r="F61" s="30"/>
      <c r="G61" s="30"/>
      <c r="H61" s="31" t="str">
        <f t="shared" si="4"/>
        <v/>
      </c>
      <c r="I61" s="32"/>
      <c r="J61" s="7"/>
      <c r="K61" s="7"/>
      <c r="L61" s="7"/>
      <c r="M61" s="7"/>
      <c r="N61" s="7"/>
    </row>
    <row r="62" spans="1:14" ht="13.2" x14ac:dyDescent="0.25">
      <c r="A62" s="7"/>
      <c r="B62" s="34"/>
      <c r="C62" s="23"/>
      <c r="D62" s="30"/>
      <c r="E62" s="30"/>
      <c r="F62" s="30"/>
      <c r="G62" s="30"/>
      <c r="H62" s="31" t="str">
        <f t="shared" si="4"/>
        <v/>
      </c>
      <c r="I62" s="32"/>
      <c r="J62" s="7"/>
      <c r="K62" s="7"/>
      <c r="L62" s="7"/>
      <c r="M62" s="7"/>
      <c r="N62" s="7"/>
    </row>
    <row r="63" spans="1:14" ht="13.2" x14ac:dyDescent="0.25">
      <c r="A63" s="7"/>
      <c r="B63" s="36"/>
      <c r="C63" s="37"/>
      <c r="D63" s="37"/>
      <c r="E63" s="38"/>
      <c r="F63" s="480" t="s">
        <v>85</v>
      </c>
      <c r="G63" s="478"/>
      <c r="H63" s="39">
        <f>IF(SUM(H50:H62)=0,"",SUM(H50:H62))</f>
        <v>57.5</v>
      </c>
      <c r="I63" s="40" t="str">
        <f>IF(I49="1%steel","cft",IF(I49="1.5%steel","cft",IF(I49="2%steel","cft",I49)))</f>
        <v>cft</v>
      </c>
      <c r="J63" s="7"/>
      <c r="K63" s="7"/>
      <c r="L63" s="7"/>
      <c r="M63" s="7"/>
      <c r="N63" s="7"/>
    </row>
    <row r="64" spans="1:14" ht="13.2" x14ac:dyDescent="0.25">
      <c r="A64" s="7"/>
      <c r="B64" s="7"/>
      <c r="C64" s="7"/>
      <c r="D64" s="7"/>
      <c r="E64" s="7"/>
      <c r="F64" s="479" t="s">
        <v>86</v>
      </c>
      <c r="G64" s="476"/>
      <c r="H64" s="41">
        <v>0</v>
      </c>
      <c r="I64" s="42" t="str">
        <f>I63</f>
        <v>cft</v>
      </c>
      <c r="J64" s="7"/>
      <c r="K64" s="7"/>
      <c r="L64" s="7"/>
      <c r="M64" s="7"/>
      <c r="N64" s="7"/>
    </row>
    <row r="65" spans="1:14" ht="13.2" x14ac:dyDescent="0.25">
      <c r="A65" s="7"/>
      <c r="B65" s="7"/>
      <c r="C65" s="7"/>
      <c r="D65" s="7"/>
      <c r="E65" s="7"/>
      <c r="F65" s="480" t="s">
        <v>87</v>
      </c>
      <c r="G65" s="478"/>
      <c r="H65" s="39">
        <f>H64+H63</f>
        <v>57.5</v>
      </c>
      <c r="I65" s="40" t="str">
        <f>I63</f>
        <v>cft</v>
      </c>
      <c r="J65" s="7"/>
      <c r="K65" s="7"/>
      <c r="L65" s="7"/>
      <c r="M65" s="7"/>
      <c r="N65" s="7"/>
    </row>
    <row r="66" spans="1:14" ht="13.2" x14ac:dyDescent="0.25">
      <c r="A66" s="7"/>
      <c r="B66" s="7"/>
      <c r="C66" s="7"/>
      <c r="D66" s="7"/>
      <c r="E66" s="7"/>
      <c r="F66" s="7"/>
      <c r="G66" s="7"/>
      <c r="H66" s="7"/>
      <c r="I66" s="7"/>
      <c r="J66" s="7"/>
      <c r="K66" s="7"/>
      <c r="L66" s="7"/>
      <c r="M66" s="7"/>
      <c r="N66" s="7"/>
    </row>
    <row r="67" spans="1:14" ht="13.2" x14ac:dyDescent="0.25">
      <c r="A67" s="7"/>
      <c r="B67" s="7"/>
      <c r="C67" s="7"/>
      <c r="D67" s="7"/>
      <c r="E67" s="7"/>
      <c r="F67" s="7"/>
      <c r="G67" s="7"/>
      <c r="H67" s="7"/>
      <c r="I67" s="7"/>
      <c r="J67" s="7"/>
      <c r="K67" s="7"/>
      <c r="L67" s="7"/>
      <c r="M67" s="7"/>
      <c r="N67" s="7"/>
    </row>
    <row r="68" spans="1:14" ht="24.75" customHeight="1" x14ac:dyDescent="0.25">
      <c r="A68" s="7"/>
      <c r="B68" s="12" t="s">
        <v>47</v>
      </c>
      <c r="C68" s="13" t="s">
        <v>48</v>
      </c>
      <c r="D68" s="14"/>
      <c r="E68" s="14"/>
      <c r="F68" s="14"/>
      <c r="G68" s="15"/>
      <c r="H68" s="14"/>
      <c r="I68" s="16" t="s">
        <v>90</v>
      </c>
      <c r="J68" s="17" t="s">
        <v>54</v>
      </c>
      <c r="K68" s="7"/>
      <c r="L68" s="7"/>
      <c r="M68" s="7"/>
      <c r="N68" s="7"/>
    </row>
    <row r="69" spans="1:14" ht="66" x14ac:dyDescent="0.25">
      <c r="A69" s="7"/>
      <c r="B69" s="20">
        <f>B50+1</f>
        <v>3</v>
      </c>
      <c r="C69" s="21" t="str">
        <f>'03-B.O.Q CIVIL WORK'!D8</f>
        <v>PAINT / DISTEMPER REMOVAL (SCRAPING)
Scraping and removal of existing distemper, oil bound distemper, or paint from wall surfaces to expose a sound substrate, including cleaning and preparation for subsequent finishes, complete in all respects.</v>
      </c>
      <c r="D69" s="22"/>
      <c r="E69" s="22"/>
      <c r="F69" s="23"/>
      <c r="G69" s="22"/>
      <c r="H69" s="31" t="str">
        <f t="shared" ref="H69:H90" si="5">IF(PRODUCT(D69,E69,F69,G69,I69)=0,"",PRODUCT(D69,E69,F69,G69,I69))</f>
        <v/>
      </c>
      <c r="I69" s="25"/>
      <c r="J69" s="17" t="s">
        <v>56</v>
      </c>
      <c r="K69" s="7"/>
      <c r="L69" s="7"/>
      <c r="M69" s="7"/>
      <c r="N69" s="7"/>
    </row>
    <row r="70" spans="1:14" ht="13.2" x14ac:dyDescent="0.25">
      <c r="A70" s="7"/>
      <c r="B70" s="28"/>
      <c r="C70" s="29"/>
      <c r="D70" s="30"/>
      <c r="E70" s="30"/>
      <c r="F70" s="30"/>
      <c r="G70" s="30"/>
      <c r="H70" s="31" t="str">
        <f t="shared" si="5"/>
        <v/>
      </c>
      <c r="I70" s="32"/>
      <c r="J70" s="17" t="s">
        <v>58</v>
      </c>
      <c r="K70" s="7"/>
      <c r="L70" s="7"/>
      <c r="M70" s="7"/>
      <c r="N70" s="7"/>
    </row>
    <row r="71" spans="1:14" ht="13.2" x14ac:dyDescent="0.25">
      <c r="A71" s="7"/>
      <c r="B71" s="28" t="s">
        <v>62</v>
      </c>
      <c r="C71" s="35" t="s">
        <v>91</v>
      </c>
      <c r="D71" s="30"/>
      <c r="E71" s="30"/>
      <c r="F71" s="30"/>
      <c r="G71" s="30"/>
      <c r="H71" s="31" t="str">
        <f t="shared" si="5"/>
        <v/>
      </c>
      <c r="I71" s="32"/>
      <c r="J71" s="17" t="s">
        <v>60</v>
      </c>
      <c r="K71" s="7"/>
      <c r="L71" s="7"/>
      <c r="M71" s="7"/>
      <c r="N71" s="7"/>
    </row>
    <row r="72" spans="1:14" ht="13.2" x14ac:dyDescent="0.25">
      <c r="A72" s="7"/>
      <c r="B72" s="43"/>
      <c r="C72" s="35" t="s">
        <v>92</v>
      </c>
      <c r="D72" s="30">
        <v>2</v>
      </c>
      <c r="E72" s="30">
        <v>25</v>
      </c>
      <c r="F72" s="30"/>
      <c r="G72" s="30">
        <v>16</v>
      </c>
      <c r="H72" s="31">
        <f t="shared" si="5"/>
        <v>800</v>
      </c>
      <c r="I72" s="32"/>
      <c r="J72" s="17" t="s">
        <v>32</v>
      </c>
      <c r="K72" s="7"/>
      <c r="L72" s="7"/>
      <c r="M72" s="7"/>
      <c r="N72" s="7"/>
    </row>
    <row r="73" spans="1:14" ht="13.2" x14ac:dyDescent="0.25">
      <c r="A73" s="7"/>
      <c r="B73" s="43"/>
      <c r="C73" s="35" t="s">
        <v>93</v>
      </c>
      <c r="D73" s="30">
        <v>1</v>
      </c>
      <c r="E73" s="30">
        <v>25.75</v>
      </c>
      <c r="F73" s="30"/>
      <c r="G73" s="30">
        <v>9</v>
      </c>
      <c r="H73" s="31">
        <f t="shared" si="5"/>
        <v>231.75</v>
      </c>
      <c r="I73" s="32"/>
      <c r="J73" s="17" t="s">
        <v>89</v>
      </c>
      <c r="K73" s="7"/>
      <c r="L73" s="7"/>
      <c r="M73" s="7"/>
      <c r="N73" s="7"/>
    </row>
    <row r="74" spans="1:14" ht="13.2" x14ac:dyDescent="0.25">
      <c r="A74" s="7"/>
      <c r="B74" s="43"/>
      <c r="C74" s="44" t="s">
        <v>94</v>
      </c>
      <c r="D74" s="30">
        <v>6</v>
      </c>
      <c r="E74" s="30">
        <v>16</v>
      </c>
      <c r="F74" s="30"/>
      <c r="G74" s="30">
        <v>2</v>
      </c>
      <c r="H74" s="31">
        <f t="shared" si="5"/>
        <v>192</v>
      </c>
      <c r="I74" s="32"/>
      <c r="J74" s="17" t="s">
        <v>95</v>
      </c>
      <c r="K74" s="7"/>
      <c r="L74" s="7"/>
      <c r="M74" s="7"/>
      <c r="N74" s="7"/>
    </row>
    <row r="75" spans="1:14" ht="13.2" x14ac:dyDescent="0.25">
      <c r="A75" s="7"/>
      <c r="B75" s="43"/>
      <c r="C75" s="44" t="s">
        <v>96</v>
      </c>
      <c r="D75" s="30">
        <v>1</v>
      </c>
      <c r="E75" s="30">
        <v>146</v>
      </c>
      <c r="F75" s="30"/>
      <c r="G75" s="30">
        <v>2</v>
      </c>
      <c r="H75" s="31">
        <f t="shared" si="5"/>
        <v>292</v>
      </c>
      <c r="I75" s="32"/>
      <c r="J75" s="17" t="s">
        <v>97</v>
      </c>
      <c r="K75" s="7"/>
      <c r="L75" s="7"/>
      <c r="M75" s="7"/>
      <c r="N75" s="7"/>
    </row>
    <row r="76" spans="1:14" ht="13.2" x14ac:dyDescent="0.25">
      <c r="A76" s="7"/>
      <c r="B76" s="43"/>
      <c r="C76" s="44"/>
      <c r="D76" s="30"/>
      <c r="E76" s="30"/>
      <c r="F76" s="30"/>
      <c r="G76" s="30"/>
      <c r="H76" s="31" t="str">
        <f t="shared" si="5"/>
        <v/>
      </c>
      <c r="I76" s="32"/>
      <c r="J76" s="17" t="s">
        <v>98</v>
      </c>
      <c r="K76" s="7"/>
      <c r="L76" s="7"/>
      <c r="M76" s="7"/>
      <c r="N76" s="7"/>
    </row>
    <row r="77" spans="1:14" ht="13.2" x14ac:dyDescent="0.25">
      <c r="A77" s="7"/>
      <c r="B77" s="28" t="s">
        <v>72</v>
      </c>
      <c r="C77" s="44" t="s">
        <v>99</v>
      </c>
      <c r="D77" s="30"/>
      <c r="E77" s="30"/>
      <c r="F77" s="30"/>
      <c r="G77" s="30"/>
      <c r="H77" s="31" t="str">
        <f t="shared" si="5"/>
        <v/>
      </c>
      <c r="I77" s="32"/>
      <c r="J77" s="17"/>
      <c r="K77" s="7"/>
      <c r="L77" s="7"/>
      <c r="M77" s="7"/>
      <c r="N77" s="7"/>
    </row>
    <row r="78" spans="1:14" ht="13.2" x14ac:dyDescent="0.25">
      <c r="A78" s="7"/>
      <c r="B78" s="43"/>
      <c r="C78" s="44" t="s">
        <v>100</v>
      </c>
      <c r="D78" s="30">
        <v>1</v>
      </c>
      <c r="E78" s="30">
        <v>34.75</v>
      </c>
      <c r="F78" s="30"/>
      <c r="G78" s="30">
        <v>10</v>
      </c>
      <c r="H78" s="31">
        <f t="shared" si="5"/>
        <v>347.5</v>
      </c>
      <c r="I78" s="32"/>
      <c r="J78" s="17"/>
      <c r="K78" s="7"/>
      <c r="L78" s="7"/>
      <c r="M78" s="7"/>
      <c r="N78" s="7"/>
    </row>
    <row r="79" spans="1:14" ht="13.2" x14ac:dyDescent="0.25">
      <c r="A79" s="7"/>
      <c r="B79" s="43"/>
      <c r="C79" s="44" t="s">
        <v>101</v>
      </c>
      <c r="D79" s="30">
        <v>1</v>
      </c>
      <c r="E79" s="30">
        <v>37.75</v>
      </c>
      <c r="F79" s="30"/>
      <c r="G79" s="30">
        <v>9</v>
      </c>
      <c r="H79" s="31">
        <f t="shared" si="5"/>
        <v>339.75</v>
      </c>
      <c r="I79" s="32"/>
      <c r="J79" s="17"/>
      <c r="K79" s="7"/>
      <c r="L79" s="7"/>
      <c r="M79" s="7"/>
      <c r="N79" s="7"/>
    </row>
    <row r="80" spans="1:14" ht="13.2" x14ac:dyDescent="0.25">
      <c r="A80" s="7"/>
      <c r="B80" s="43"/>
      <c r="C80" s="44" t="s">
        <v>102</v>
      </c>
      <c r="D80" s="30">
        <v>2</v>
      </c>
      <c r="E80" s="30">
        <v>16.5</v>
      </c>
      <c r="F80" s="30"/>
      <c r="G80" s="30">
        <v>3</v>
      </c>
      <c r="H80" s="31">
        <f t="shared" si="5"/>
        <v>99</v>
      </c>
      <c r="I80" s="32"/>
      <c r="J80" s="17" t="s">
        <v>42</v>
      </c>
      <c r="K80" s="7"/>
      <c r="L80" s="7"/>
      <c r="M80" s="7"/>
      <c r="N80" s="7"/>
    </row>
    <row r="81" spans="1:14" ht="13.2" x14ac:dyDescent="0.25">
      <c r="A81" s="7"/>
      <c r="B81" s="28"/>
      <c r="C81" s="35" t="s">
        <v>103</v>
      </c>
      <c r="D81" s="30">
        <v>2</v>
      </c>
      <c r="E81" s="30">
        <v>5</v>
      </c>
      <c r="F81" s="30"/>
      <c r="G81" s="30">
        <v>6</v>
      </c>
      <c r="H81" s="31">
        <f t="shared" si="5"/>
        <v>60</v>
      </c>
      <c r="I81" s="32"/>
      <c r="J81" s="45" t="s">
        <v>104</v>
      </c>
      <c r="K81" s="7"/>
      <c r="L81" s="7"/>
      <c r="M81" s="7"/>
      <c r="N81" s="7"/>
    </row>
    <row r="82" spans="1:14" ht="13.2" x14ac:dyDescent="0.25">
      <c r="A82" s="7"/>
      <c r="B82" s="28"/>
      <c r="C82" s="35"/>
      <c r="D82" s="30"/>
      <c r="E82" s="30"/>
      <c r="F82" s="30"/>
      <c r="G82" s="30"/>
      <c r="H82" s="31" t="str">
        <f t="shared" si="5"/>
        <v/>
      </c>
      <c r="I82" s="32"/>
      <c r="J82" s="7"/>
      <c r="K82" s="7"/>
      <c r="L82" s="7"/>
      <c r="M82" s="7"/>
      <c r="N82" s="7"/>
    </row>
    <row r="83" spans="1:14" ht="13.2" x14ac:dyDescent="0.25">
      <c r="A83" s="7"/>
      <c r="B83" s="28"/>
      <c r="C83" s="44"/>
      <c r="D83" s="30"/>
      <c r="E83" s="30"/>
      <c r="F83" s="30"/>
      <c r="G83" s="30"/>
      <c r="H83" s="31" t="str">
        <f t="shared" si="5"/>
        <v/>
      </c>
      <c r="I83" s="32"/>
      <c r="J83" s="46"/>
      <c r="K83" s="7"/>
      <c r="L83" s="7"/>
      <c r="M83" s="7"/>
      <c r="N83" s="7"/>
    </row>
    <row r="84" spans="1:14" ht="13.2" x14ac:dyDescent="0.25">
      <c r="A84" s="7"/>
      <c r="B84" s="43"/>
      <c r="C84" s="44"/>
      <c r="D84" s="30"/>
      <c r="E84" s="30"/>
      <c r="F84" s="30"/>
      <c r="G84" s="30"/>
      <c r="H84" s="31" t="str">
        <f t="shared" si="5"/>
        <v/>
      </c>
      <c r="I84" s="32"/>
      <c r="J84" s="7"/>
      <c r="K84" s="47"/>
      <c r="L84" s="7"/>
      <c r="M84" s="7"/>
      <c r="N84" s="7"/>
    </row>
    <row r="85" spans="1:14" ht="13.2" x14ac:dyDescent="0.25">
      <c r="A85" s="7"/>
      <c r="B85" s="43"/>
      <c r="C85" s="44"/>
      <c r="D85" s="30"/>
      <c r="E85" s="30"/>
      <c r="F85" s="30"/>
      <c r="G85" s="30"/>
      <c r="H85" s="31" t="str">
        <f t="shared" si="5"/>
        <v/>
      </c>
      <c r="I85" s="32"/>
      <c r="J85" s="7"/>
      <c r="K85" s="7"/>
      <c r="L85" s="7"/>
      <c r="M85" s="7"/>
      <c r="N85" s="7"/>
    </row>
    <row r="86" spans="1:14" ht="13.2" x14ac:dyDescent="0.25">
      <c r="A86" s="7"/>
      <c r="B86" s="43"/>
      <c r="C86" s="44"/>
      <c r="D86" s="30"/>
      <c r="E86" s="30"/>
      <c r="F86" s="30"/>
      <c r="G86" s="30"/>
      <c r="H86" s="31" t="str">
        <f t="shared" si="5"/>
        <v/>
      </c>
      <c r="I86" s="32"/>
      <c r="J86" s="7"/>
      <c r="K86" s="7"/>
      <c r="L86" s="7"/>
      <c r="M86" s="7"/>
      <c r="N86" s="7"/>
    </row>
    <row r="87" spans="1:14" ht="13.2" x14ac:dyDescent="0.25">
      <c r="A87" s="7"/>
      <c r="B87" s="28"/>
      <c r="C87" s="35"/>
      <c r="D87" s="30"/>
      <c r="E87" s="30"/>
      <c r="F87" s="30"/>
      <c r="G87" s="30"/>
      <c r="H87" s="31" t="str">
        <f t="shared" si="5"/>
        <v/>
      </c>
      <c r="I87" s="32"/>
      <c r="J87" s="7"/>
      <c r="K87" s="7"/>
      <c r="L87" s="7"/>
      <c r="M87" s="7"/>
      <c r="N87" s="7"/>
    </row>
    <row r="88" spans="1:14" ht="13.2" x14ac:dyDescent="0.25">
      <c r="A88" s="7"/>
      <c r="B88" s="34"/>
      <c r="C88" s="44"/>
      <c r="D88" s="30"/>
      <c r="E88" s="30"/>
      <c r="F88" s="30"/>
      <c r="G88" s="30"/>
      <c r="H88" s="31" t="str">
        <f t="shared" si="5"/>
        <v/>
      </c>
      <c r="I88" s="32"/>
      <c r="J88" s="7"/>
      <c r="K88" s="7"/>
      <c r="L88" s="7"/>
      <c r="M88" s="7"/>
      <c r="N88" s="7"/>
    </row>
    <row r="89" spans="1:14" ht="13.2" x14ac:dyDescent="0.25">
      <c r="A89" s="7"/>
      <c r="B89" s="34"/>
      <c r="C89" s="23"/>
      <c r="D89" s="30"/>
      <c r="E89" s="30"/>
      <c r="F89" s="30"/>
      <c r="G89" s="30"/>
      <c r="H89" s="31" t="str">
        <f t="shared" si="5"/>
        <v/>
      </c>
      <c r="I89" s="32"/>
      <c r="J89" s="7"/>
      <c r="K89" s="7"/>
      <c r="L89" s="7"/>
      <c r="M89" s="7"/>
      <c r="N89" s="7"/>
    </row>
    <row r="90" spans="1:14" ht="13.2" x14ac:dyDescent="0.25">
      <c r="A90" s="7"/>
      <c r="B90" s="34"/>
      <c r="C90" s="23"/>
      <c r="D90" s="30"/>
      <c r="E90" s="30"/>
      <c r="F90" s="30"/>
      <c r="G90" s="30"/>
      <c r="H90" s="31" t="str">
        <f t="shared" si="5"/>
        <v/>
      </c>
      <c r="I90" s="32"/>
      <c r="J90" s="7"/>
      <c r="K90" s="7"/>
      <c r="L90" s="7"/>
      <c r="M90" s="7"/>
      <c r="N90" s="7"/>
    </row>
    <row r="91" spans="1:14" ht="13.2" x14ac:dyDescent="0.25">
      <c r="A91" s="7"/>
      <c r="B91" s="36"/>
      <c r="C91" s="37"/>
      <c r="D91" s="37"/>
      <c r="E91" s="38"/>
      <c r="F91" s="480" t="s">
        <v>85</v>
      </c>
      <c r="G91" s="478"/>
      <c r="H91" s="39">
        <f>IF(SUM(H69:H90)=0,"",SUM(H69:H90))</f>
        <v>2362</v>
      </c>
      <c r="I91" s="40" t="str">
        <f>IF(I68="1%steel","cft",IF(I68="1.5%steel","cft",IF(I68="2%steel","cft",I68)))</f>
        <v>sft</v>
      </c>
      <c r="J91" s="7"/>
      <c r="K91" s="7"/>
      <c r="L91" s="7"/>
      <c r="M91" s="7"/>
      <c r="N91" s="7"/>
    </row>
    <row r="92" spans="1:14" ht="13.2" x14ac:dyDescent="0.25">
      <c r="A92" s="7"/>
      <c r="B92" s="7"/>
      <c r="C92" s="7"/>
      <c r="D92" s="7"/>
      <c r="E92" s="7"/>
      <c r="F92" s="479" t="s">
        <v>86</v>
      </c>
      <c r="G92" s="476"/>
      <c r="H92" s="41">
        <v>0</v>
      </c>
      <c r="I92" s="42" t="str">
        <f>I91</f>
        <v>sft</v>
      </c>
      <c r="J92" s="7"/>
      <c r="K92" s="7"/>
      <c r="L92" s="7"/>
      <c r="M92" s="7"/>
      <c r="N92" s="7"/>
    </row>
    <row r="93" spans="1:14" ht="13.2" x14ac:dyDescent="0.25">
      <c r="A93" s="7"/>
      <c r="B93" s="7"/>
      <c r="C93" s="7"/>
      <c r="D93" s="7"/>
      <c r="E93" s="7"/>
      <c r="F93" s="480" t="s">
        <v>87</v>
      </c>
      <c r="G93" s="478"/>
      <c r="H93" s="39">
        <f>H92+H91</f>
        <v>2362</v>
      </c>
      <c r="I93" s="40" t="str">
        <f>I91</f>
        <v>sft</v>
      </c>
      <c r="J93" s="7"/>
      <c r="K93" s="7"/>
      <c r="L93" s="7"/>
      <c r="M93" s="7"/>
      <c r="N93" s="7"/>
    </row>
    <row r="94" spans="1:14" ht="13.2" x14ac:dyDescent="0.25">
      <c r="A94" s="7"/>
      <c r="B94" s="7"/>
      <c r="C94" s="7"/>
      <c r="D94" s="7"/>
      <c r="E94" s="7"/>
      <c r="F94" s="7"/>
      <c r="G94" s="7"/>
      <c r="H94" s="7"/>
      <c r="I94" s="7"/>
      <c r="J94" s="7"/>
      <c r="K94" s="7"/>
      <c r="L94" s="7"/>
      <c r="M94" s="7"/>
      <c r="N94" s="7"/>
    </row>
    <row r="95" spans="1:14" ht="13.2" x14ac:dyDescent="0.25">
      <c r="A95" s="7"/>
      <c r="B95" s="7"/>
      <c r="C95" s="7"/>
      <c r="D95" s="7"/>
      <c r="E95" s="7"/>
      <c r="F95" s="7"/>
      <c r="G95" s="7"/>
      <c r="H95" s="7"/>
      <c r="I95" s="7"/>
      <c r="J95" s="7"/>
      <c r="K95" s="7"/>
      <c r="L95" s="7"/>
      <c r="M95" s="7"/>
      <c r="N95" s="7"/>
    </row>
    <row r="96" spans="1:14" ht="27.75" customHeight="1" x14ac:dyDescent="0.25">
      <c r="A96" s="7"/>
      <c r="B96" s="12" t="s">
        <v>47</v>
      </c>
      <c r="C96" s="13" t="s">
        <v>48</v>
      </c>
      <c r="D96" s="14"/>
      <c r="E96" s="14"/>
      <c r="F96" s="14"/>
      <c r="G96" s="15"/>
      <c r="H96" s="14"/>
      <c r="I96" s="16" t="s">
        <v>105</v>
      </c>
      <c r="J96" s="17" t="s">
        <v>54</v>
      </c>
      <c r="K96" s="7"/>
      <c r="L96" s="7"/>
      <c r="M96" s="7"/>
      <c r="N96" s="7"/>
    </row>
    <row r="97" spans="1:14" ht="132" x14ac:dyDescent="0.25">
      <c r="A97" s="7"/>
      <c r="B97" s="20">
        <f>B69+1</f>
        <v>4</v>
      </c>
      <c r="C97" s="21" t="str">
        <f>'03-B.O.Q CIVIL WORK'!D9</f>
        <v>ELECTRICAL POINTS DISMANTLING
Dismantling of light, fan, and call bell points, including removal of casing, capping, wiring, and accessories.
All dismantled materials shall be duly recorded and handed over to the School Authority through an approved Asset Transfer Form for proper documentation. The Contractor shall not reuse, dispose of, or otherwise utilize any dismantled materials without prior written approval of the Engineer, complete in all respects in accordance with the Contract and specifications..</v>
      </c>
      <c r="D97" s="22"/>
      <c r="E97" s="22"/>
      <c r="F97" s="23"/>
      <c r="G97" s="22"/>
      <c r="H97" s="24" t="str">
        <f t="shared" ref="H97:H109" si="6">IF(PRODUCT(D97,E97,F97,G97,I97)=0,"",PRODUCT(D97,E97,F97,G97,I97))</f>
        <v/>
      </c>
      <c r="I97" s="25"/>
      <c r="J97" s="17" t="s">
        <v>56</v>
      </c>
      <c r="K97" s="7"/>
      <c r="L97" s="7"/>
      <c r="M97" s="7"/>
      <c r="N97" s="7"/>
    </row>
    <row r="98" spans="1:14" ht="13.2" x14ac:dyDescent="0.25">
      <c r="A98" s="7"/>
      <c r="B98" s="28"/>
      <c r="C98" s="29"/>
      <c r="D98" s="30"/>
      <c r="E98" s="30"/>
      <c r="F98" s="30"/>
      <c r="G98" s="30"/>
      <c r="H98" s="31" t="str">
        <f t="shared" si="6"/>
        <v/>
      </c>
      <c r="I98" s="32"/>
      <c r="J98" s="17" t="s">
        <v>58</v>
      </c>
      <c r="K98" s="7"/>
      <c r="L98" s="7"/>
      <c r="M98" s="7"/>
      <c r="N98" s="7"/>
    </row>
    <row r="99" spans="1:14" ht="13.2" x14ac:dyDescent="0.25">
      <c r="A99" s="7"/>
      <c r="B99" s="33" t="s">
        <v>62</v>
      </c>
      <c r="C99" s="21" t="s">
        <v>106</v>
      </c>
      <c r="D99" s="30">
        <v>8</v>
      </c>
      <c r="E99" s="30"/>
      <c r="F99" s="30"/>
      <c r="G99" s="30"/>
      <c r="H99" s="31">
        <f t="shared" si="6"/>
        <v>8</v>
      </c>
      <c r="I99" s="32"/>
      <c r="J99" s="17" t="s">
        <v>60</v>
      </c>
      <c r="K99" s="7"/>
      <c r="L99" s="7"/>
      <c r="M99" s="7"/>
      <c r="N99" s="7"/>
    </row>
    <row r="100" spans="1:14" ht="13.2" x14ac:dyDescent="0.25">
      <c r="A100" s="7"/>
      <c r="B100" s="33" t="s">
        <v>72</v>
      </c>
      <c r="C100" s="21" t="s">
        <v>107</v>
      </c>
      <c r="D100" s="30">
        <v>8</v>
      </c>
      <c r="E100" s="30"/>
      <c r="F100" s="30"/>
      <c r="G100" s="30"/>
      <c r="H100" s="31">
        <f t="shared" si="6"/>
        <v>8</v>
      </c>
      <c r="I100" s="32"/>
      <c r="J100" s="17" t="s">
        <v>32</v>
      </c>
      <c r="K100" s="7"/>
      <c r="L100" s="7"/>
      <c r="M100" s="7"/>
      <c r="N100" s="7"/>
    </row>
    <row r="101" spans="1:14" ht="13.2" x14ac:dyDescent="0.25">
      <c r="A101" s="7"/>
      <c r="B101" s="33" t="s">
        <v>78</v>
      </c>
      <c r="C101" s="21" t="s">
        <v>108</v>
      </c>
      <c r="D101" s="30">
        <v>10</v>
      </c>
      <c r="E101" s="30"/>
      <c r="F101" s="30"/>
      <c r="G101" s="30"/>
      <c r="H101" s="31">
        <f t="shared" si="6"/>
        <v>10</v>
      </c>
      <c r="I101" s="32"/>
      <c r="J101" s="17" t="s">
        <v>89</v>
      </c>
      <c r="K101" s="7"/>
      <c r="L101" s="7"/>
      <c r="M101" s="7"/>
      <c r="N101" s="7"/>
    </row>
    <row r="102" spans="1:14" ht="13.2" x14ac:dyDescent="0.25">
      <c r="A102" s="7"/>
      <c r="B102" s="33" t="s">
        <v>109</v>
      </c>
      <c r="C102" s="21" t="s">
        <v>110</v>
      </c>
      <c r="D102" s="30">
        <v>5</v>
      </c>
      <c r="E102" s="30"/>
      <c r="F102" s="30"/>
      <c r="G102" s="30"/>
      <c r="H102" s="31">
        <f t="shared" si="6"/>
        <v>5</v>
      </c>
      <c r="I102" s="32"/>
      <c r="J102" s="17" t="s">
        <v>95</v>
      </c>
      <c r="K102" s="7"/>
      <c r="L102" s="7"/>
      <c r="M102" s="7"/>
      <c r="N102" s="7"/>
    </row>
    <row r="103" spans="1:14" ht="13.2" x14ac:dyDescent="0.25">
      <c r="A103" s="7"/>
      <c r="B103" s="33"/>
      <c r="C103" s="21"/>
      <c r="D103" s="30"/>
      <c r="E103" s="30"/>
      <c r="F103" s="30"/>
      <c r="G103" s="30"/>
      <c r="H103" s="31" t="str">
        <f t="shared" si="6"/>
        <v/>
      </c>
      <c r="I103" s="32"/>
      <c r="J103" s="17" t="s">
        <v>97</v>
      </c>
      <c r="K103" s="7"/>
      <c r="L103" s="7"/>
      <c r="M103" s="7"/>
      <c r="N103" s="7"/>
    </row>
    <row r="104" spans="1:14" ht="13.2" x14ac:dyDescent="0.25">
      <c r="A104" s="7"/>
      <c r="B104" s="34"/>
      <c r="C104" s="44"/>
      <c r="D104" s="30"/>
      <c r="E104" s="30"/>
      <c r="F104" s="30"/>
      <c r="G104" s="30"/>
      <c r="H104" s="31" t="str">
        <f t="shared" si="6"/>
        <v/>
      </c>
      <c r="I104" s="32"/>
      <c r="J104" s="17" t="s">
        <v>98</v>
      </c>
      <c r="K104" s="7"/>
      <c r="L104" s="7"/>
      <c r="M104" s="7"/>
      <c r="N104" s="7"/>
    </row>
    <row r="105" spans="1:14" ht="13.2" x14ac:dyDescent="0.25">
      <c r="A105" s="7"/>
      <c r="B105" s="34"/>
      <c r="C105" s="44"/>
      <c r="D105" s="30"/>
      <c r="E105" s="30"/>
      <c r="F105" s="30"/>
      <c r="G105" s="30"/>
      <c r="H105" s="31" t="str">
        <f t="shared" si="6"/>
        <v/>
      </c>
      <c r="I105" s="32"/>
      <c r="J105" s="17" t="s">
        <v>42</v>
      </c>
      <c r="K105" s="7"/>
      <c r="L105" s="7"/>
      <c r="M105" s="7"/>
      <c r="N105" s="7"/>
    </row>
    <row r="106" spans="1:14" ht="13.2" x14ac:dyDescent="0.25">
      <c r="A106" s="7"/>
      <c r="B106" s="34"/>
      <c r="C106" s="44"/>
      <c r="D106" s="30"/>
      <c r="E106" s="30"/>
      <c r="F106" s="30"/>
      <c r="G106" s="30"/>
      <c r="H106" s="31" t="str">
        <f t="shared" si="6"/>
        <v/>
      </c>
      <c r="I106" s="32"/>
      <c r="J106" s="7"/>
      <c r="K106" s="7"/>
      <c r="L106" s="7"/>
      <c r="M106" s="7"/>
      <c r="N106" s="7"/>
    </row>
    <row r="107" spans="1:14" ht="13.2" x14ac:dyDescent="0.25">
      <c r="A107" s="7"/>
      <c r="B107" s="34"/>
      <c r="C107" s="44"/>
      <c r="D107" s="30"/>
      <c r="E107" s="30"/>
      <c r="F107" s="30"/>
      <c r="G107" s="30"/>
      <c r="H107" s="31" t="str">
        <f t="shared" si="6"/>
        <v/>
      </c>
      <c r="I107" s="32"/>
      <c r="J107" s="7"/>
      <c r="K107" s="7"/>
      <c r="L107" s="7"/>
      <c r="M107" s="7"/>
      <c r="N107" s="7"/>
    </row>
    <row r="108" spans="1:14" ht="13.2" x14ac:dyDescent="0.25">
      <c r="A108" s="7"/>
      <c r="B108" s="34"/>
      <c r="C108" s="23"/>
      <c r="D108" s="30"/>
      <c r="E108" s="30"/>
      <c r="F108" s="30"/>
      <c r="G108" s="30"/>
      <c r="H108" s="31" t="str">
        <f t="shared" si="6"/>
        <v/>
      </c>
      <c r="I108" s="32"/>
      <c r="J108" s="7"/>
      <c r="K108" s="7"/>
      <c r="L108" s="7"/>
      <c r="M108" s="7"/>
      <c r="N108" s="7"/>
    </row>
    <row r="109" spans="1:14" ht="13.2" x14ac:dyDescent="0.25">
      <c r="A109" s="7"/>
      <c r="B109" s="34"/>
      <c r="C109" s="23"/>
      <c r="D109" s="30"/>
      <c r="E109" s="30"/>
      <c r="F109" s="30"/>
      <c r="G109" s="30"/>
      <c r="H109" s="31" t="str">
        <f t="shared" si="6"/>
        <v/>
      </c>
      <c r="I109" s="32"/>
      <c r="J109" s="7"/>
      <c r="K109" s="7"/>
      <c r="L109" s="7"/>
      <c r="M109" s="7"/>
      <c r="N109" s="7"/>
    </row>
    <row r="110" spans="1:14" ht="13.2" x14ac:dyDescent="0.25">
      <c r="A110" s="7"/>
      <c r="B110" s="36"/>
      <c r="C110" s="37"/>
      <c r="D110" s="37"/>
      <c r="E110" s="38"/>
      <c r="F110" s="480" t="s">
        <v>85</v>
      </c>
      <c r="G110" s="478"/>
      <c r="H110" s="39">
        <f>IF(SUM(H97:H109)=0,"",SUM(H97:H109))</f>
        <v>31</v>
      </c>
      <c r="I110" s="40" t="str">
        <f>IF(I96="1%steel","cft",IF(I96="1.5%steel","cft",IF(I96="2%steel","cft",I96)))</f>
        <v>Point</v>
      </c>
      <c r="J110" s="7"/>
      <c r="K110" s="7"/>
      <c r="L110" s="7"/>
      <c r="M110" s="7"/>
      <c r="N110" s="7"/>
    </row>
    <row r="111" spans="1:14" ht="13.2" x14ac:dyDescent="0.25">
      <c r="A111" s="7"/>
      <c r="B111" s="7"/>
      <c r="C111" s="7"/>
      <c r="D111" s="7"/>
      <c r="E111" s="7"/>
      <c r="F111" s="479" t="s">
        <v>86</v>
      </c>
      <c r="G111" s="476"/>
      <c r="H111" s="41">
        <v>0</v>
      </c>
      <c r="I111" s="42" t="str">
        <f>I110</f>
        <v>Point</v>
      </c>
      <c r="J111" s="7"/>
      <c r="K111" s="7"/>
      <c r="L111" s="7"/>
      <c r="M111" s="7"/>
      <c r="N111" s="7"/>
    </row>
    <row r="112" spans="1:14" ht="13.2" x14ac:dyDescent="0.25">
      <c r="A112" s="7"/>
      <c r="B112" s="7"/>
      <c r="C112" s="7"/>
      <c r="D112" s="7"/>
      <c r="E112" s="7"/>
      <c r="F112" s="480" t="s">
        <v>87</v>
      </c>
      <c r="G112" s="478"/>
      <c r="H112" s="39">
        <f>H111+H110</f>
        <v>31</v>
      </c>
      <c r="I112" s="40" t="str">
        <f>I110</f>
        <v>Point</v>
      </c>
      <c r="J112" s="7"/>
      <c r="K112" s="7"/>
      <c r="L112" s="7"/>
      <c r="M112" s="7"/>
      <c r="N112" s="7"/>
    </row>
    <row r="113" spans="1:14" ht="13.2" x14ac:dyDescent="0.25">
      <c r="A113" s="7"/>
      <c r="B113" s="7"/>
      <c r="C113" s="7"/>
      <c r="D113" s="7"/>
      <c r="E113" s="7"/>
      <c r="F113" s="7"/>
      <c r="G113" s="7"/>
      <c r="H113" s="7"/>
      <c r="I113" s="7"/>
      <c r="J113" s="7"/>
      <c r="K113" s="7"/>
      <c r="L113" s="7"/>
      <c r="M113" s="7"/>
      <c r="N113" s="7"/>
    </row>
    <row r="114" spans="1:14" ht="13.2" x14ac:dyDescent="0.25">
      <c r="A114" s="7"/>
      <c r="B114" s="7"/>
      <c r="C114" s="7"/>
      <c r="D114" s="7"/>
      <c r="E114" s="7"/>
      <c r="F114" s="7"/>
      <c r="G114" s="7"/>
      <c r="H114" s="7"/>
      <c r="I114" s="7"/>
      <c r="J114" s="7"/>
      <c r="K114" s="7"/>
      <c r="L114" s="7"/>
      <c r="M114" s="7"/>
      <c r="N114" s="7"/>
    </row>
    <row r="115" spans="1:14" ht="25.5" customHeight="1" x14ac:dyDescent="0.25">
      <c r="A115" s="7"/>
      <c r="B115" s="12" t="s">
        <v>47</v>
      </c>
      <c r="C115" s="13" t="s">
        <v>48</v>
      </c>
      <c r="D115" s="14"/>
      <c r="E115" s="14"/>
      <c r="F115" s="14"/>
      <c r="G115" s="15"/>
      <c r="H115" s="14"/>
      <c r="I115" s="16" t="s">
        <v>105</v>
      </c>
      <c r="J115" s="17" t="s">
        <v>54</v>
      </c>
      <c r="K115" s="7"/>
      <c r="L115" s="7"/>
      <c r="M115" s="7"/>
      <c r="N115" s="7"/>
    </row>
    <row r="116" spans="1:14" ht="145.19999999999999" x14ac:dyDescent="0.25">
      <c r="A116" s="7"/>
      <c r="B116" s="20">
        <f>B97+1</f>
        <v>5</v>
      </c>
      <c r="C116" s="21" t="str">
        <f>'03-B.O.Q CIVIL WORK'!D10</f>
        <v>PLUG POINT DISMANTLING
Dismantling of plug points, including removal of fittings, wiring, and accessories, and making good damaged surfaces of building works, complete as per the Engineer’s instructions.
All dismantled materials shall be duly recorded and handed over to the School Authority through an approved Asset Transfer Form for proper documentation. The Contractor shall not reuse, dispose of, or otherwise utilize any dismantled materials without prior written approval of the Engineer, complete in all respects in accordance with the Contract and specifications..</v>
      </c>
      <c r="D116" s="22"/>
      <c r="E116" s="22"/>
      <c r="F116" s="23"/>
      <c r="G116" s="22"/>
      <c r="H116" s="24" t="str">
        <f t="shared" ref="H116:H125" si="7">IF(PRODUCT(D116,E116,F116,G116,I116)=0,"",PRODUCT(D116,E116,F116,G116,I116))</f>
        <v/>
      </c>
      <c r="I116" s="25"/>
      <c r="J116" s="17" t="s">
        <v>56</v>
      </c>
      <c r="K116" s="7"/>
      <c r="L116" s="7"/>
      <c r="M116" s="7"/>
      <c r="N116" s="7"/>
    </row>
    <row r="117" spans="1:14" ht="13.2" x14ac:dyDescent="0.25">
      <c r="A117" s="7"/>
      <c r="B117" s="28"/>
      <c r="C117" s="29"/>
      <c r="D117" s="30"/>
      <c r="E117" s="30"/>
      <c r="F117" s="30"/>
      <c r="G117" s="30"/>
      <c r="H117" s="31" t="str">
        <f t="shared" si="7"/>
        <v/>
      </c>
      <c r="I117" s="32"/>
      <c r="J117" s="17" t="s">
        <v>58</v>
      </c>
      <c r="K117" s="7"/>
      <c r="L117" s="7"/>
      <c r="M117" s="7"/>
      <c r="N117" s="7"/>
    </row>
    <row r="118" spans="1:14" ht="13.2" x14ac:dyDescent="0.25">
      <c r="A118" s="7"/>
      <c r="B118" s="33" t="s">
        <v>62</v>
      </c>
      <c r="C118" s="21" t="s">
        <v>111</v>
      </c>
      <c r="D118" s="30">
        <v>2</v>
      </c>
      <c r="E118" s="30"/>
      <c r="F118" s="30"/>
      <c r="G118" s="30"/>
      <c r="H118" s="31">
        <f t="shared" si="7"/>
        <v>2</v>
      </c>
      <c r="I118" s="32"/>
      <c r="J118" s="17" t="s">
        <v>60</v>
      </c>
      <c r="K118" s="7"/>
      <c r="L118" s="7"/>
      <c r="M118" s="7"/>
      <c r="N118" s="7"/>
    </row>
    <row r="119" spans="1:14" ht="13.2" x14ac:dyDescent="0.25">
      <c r="A119" s="7"/>
      <c r="B119" s="34"/>
      <c r="C119" s="35"/>
      <c r="D119" s="30"/>
      <c r="E119" s="30"/>
      <c r="F119" s="30"/>
      <c r="G119" s="30"/>
      <c r="H119" s="31" t="str">
        <f t="shared" si="7"/>
        <v/>
      </c>
      <c r="I119" s="32"/>
      <c r="J119" s="17" t="s">
        <v>32</v>
      </c>
      <c r="K119" s="7"/>
      <c r="L119" s="7"/>
      <c r="M119" s="7"/>
      <c r="N119" s="7"/>
    </row>
    <row r="120" spans="1:14" ht="13.2" x14ac:dyDescent="0.25">
      <c r="A120" s="7"/>
      <c r="B120" s="34"/>
      <c r="C120" s="35"/>
      <c r="D120" s="30"/>
      <c r="E120" s="30"/>
      <c r="F120" s="30"/>
      <c r="G120" s="30"/>
      <c r="H120" s="31" t="str">
        <f t="shared" si="7"/>
        <v/>
      </c>
      <c r="I120" s="32"/>
      <c r="J120" s="17" t="s">
        <v>89</v>
      </c>
      <c r="K120" s="7"/>
      <c r="L120" s="7"/>
      <c r="M120" s="7"/>
      <c r="N120" s="7"/>
    </row>
    <row r="121" spans="1:14" ht="13.2" x14ac:dyDescent="0.25">
      <c r="A121" s="7"/>
      <c r="B121" s="34"/>
      <c r="C121" s="44"/>
      <c r="D121" s="30"/>
      <c r="E121" s="30"/>
      <c r="F121" s="30"/>
      <c r="G121" s="30"/>
      <c r="H121" s="31" t="str">
        <f t="shared" si="7"/>
        <v/>
      </c>
      <c r="I121" s="32"/>
      <c r="J121" s="17" t="s">
        <v>95</v>
      </c>
      <c r="K121" s="7"/>
      <c r="L121" s="7"/>
      <c r="M121" s="7"/>
      <c r="N121" s="7"/>
    </row>
    <row r="122" spans="1:14" ht="13.2" x14ac:dyDescent="0.25">
      <c r="A122" s="7"/>
      <c r="B122" s="34"/>
      <c r="C122" s="44"/>
      <c r="D122" s="30"/>
      <c r="E122" s="30"/>
      <c r="F122" s="30"/>
      <c r="G122" s="30"/>
      <c r="H122" s="31" t="str">
        <f t="shared" si="7"/>
        <v/>
      </c>
      <c r="I122" s="32"/>
      <c r="J122" s="17" t="s">
        <v>97</v>
      </c>
      <c r="K122" s="7"/>
      <c r="L122" s="7"/>
      <c r="M122" s="7"/>
      <c r="N122" s="7"/>
    </row>
    <row r="123" spans="1:14" ht="13.2" x14ac:dyDescent="0.25">
      <c r="A123" s="7"/>
      <c r="B123" s="34"/>
      <c r="C123" s="44"/>
      <c r="D123" s="30"/>
      <c r="E123" s="30"/>
      <c r="F123" s="30"/>
      <c r="G123" s="30"/>
      <c r="H123" s="31" t="str">
        <f t="shared" si="7"/>
        <v/>
      </c>
      <c r="I123" s="32"/>
      <c r="J123" s="7"/>
      <c r="K123" s="7"/>
      <c r="L123" s="7"/>
      <c r="M123" s="7"/>
      <c r="N123" s="7"/>
    </row>
    <row r="124" spans="1:14" ht="13.2" x14ac:dyDescent="0.25">
      <c r="A124" s="7"/>
      <c r="B124" s="34"/>
      <c r="C124" s="23"/>
      <c r="D124" s="30"/>
      <c r="E124" s="30"/>
      <c r="F124" s="30"/>
      <c r="G124" s="30"/>
      <c r="H124" s="31" t="str">
        <f t="shared" si="7"/>
        <v/>
      </c>
      <c r="I124" s="32"/>
      <c r="J124" s="7"/>
      <c r="K124" s="7"/>
      <c r="L124" s="7"/>
      <c r="M124" s="7"/>
      <c r="N124" s="7"/>
    </row>
    <row r="125" spans="1:14" ht="13.2" x14ac:dyDescent="0.25">
      <c r="A125" s="7"/>
      <c r="B125" s="34"/>
      <c r="C125" s="23"/>
      <c r="D125" s="30"/>
      <c r="E125" s="30"/>
      <c r="F125" s="30"/>
      <c r="G125" s="30"/>
      <c r="H125" s="31" t="str">
        <f t="shared" si="7"/>
        <v/>
      </c>
      <c r="I125" s="32"/>
      <c r="J125" s="7"/>
      <c r="K125" s="7"/>
      <c r="L125" s="7"/>
      <c r="M125" s="7"/>
      <c r="N125" s="7"/>
    </row>
    <row r="126" spans="1:14" ht="13.2" x14ac:dyDescent="0.25">
      <c r="A126" s="7"/>
      <c r="B126" s="36"/>
      <c r="C126" s="37"/>
      <c r="D126" s="37"/>
      <c r="E126" s="38"/>
      <c r="F126" s="480" t="s">
        <v>85</v>
      </c>
      <c r="G126" s="478"/>
      <c r="H126" s="39">
        <f>IF(SUM(H116:H125)=0,"",SUM(H116:H125))</f>
        <v>2</v>
      </c>
      <c r="I126" s="40" t="str">
        <f>IF(I115="1%steel","cft",IF(I115="1.5%steel","cft",IF(I115="2%steel","cft",I115)))</f>
        <v>Point</v>
      </c>
      <c r="J126" s="7"/>
      <c r="K126" s="7"/>
      <c r="L126" s="7"/>
      <c r="M126" s="7"/>
      <c r="N126" s="7"/>
    </row>
    <row r="127" spans="1:14" ht="13.2" x14ac:dyDescent="0.25">
      <c r="A127" s="7"/>
      <c r="B127" s="7"/>
      <c r="C127" s="7"/>
      <c r="D127" s="7"/>
      <c r="E127" s="7"/>
      <c r="F127" s="479" t="s">
        <v>86</v>
      </c>
      <c r="G127" s="476"/>
      <c r="H127" s="41">
        <v>0</v>
      </c>
      <c r="I127" s="42" t="str">
        <f>I126</f>
        <v>Point</v>
      </c>
      <c r="J127" s="7"/>
      <c r="K127" s="7"/>
      <c r="L127" s="7"/>
      <c r="M127" s="7"/>
      <c r="N127" s="7"/>
    </row>
    <row r="128" spans="1:14" ht="13.2" x14ac:dyDescent="0.25">
      <c r="A128" s="7"/>
      <c r="B128" s="7"/>
      <c r="C128" s="7"/>
      <c r="D128" s="7"/>
      <c r="E128" s="7"/>
      <c r="F128" s="480" t="s">
        <v>87</v>
      </c>
      <c r="G128" s="478"/>
      <c r="H128" s="39">
        <f>H127+H126</f>
        <v>2</v>
      </c>
      <c r="I128" s="40" t="str">
        <f>I126</f>
        <v>Point</v>
      </c>
      <c r="J128" s="7"/>
      <c r="K128" s="7"/>
      <c r="L128" s="7"/>
      <c r="M128" s="7"/>
      <c r="N128" s="7"/>
    </row>
    <row r="129" spans="1:14" ht="13.2" x14ac:dyDescent="0.25">
      <c r="A129" s="7"/>
      <c r="B129" s="7"/>
      <c r="C129" s="7"/>
      <c r="D129" s="7"/>
      <c r="E129" s="7"/>
      <c r="F129" s="7"/>
      <c r="G129" s="7"/>
      <c r="H129" s="7"/>
      <c r="I129" s="7"/>
      <c r="J129" s="7"/>
      <c r="K129" s="7"/>
      <c r="L129" s="7"/>
      <c r="M129" s="7"/>
      <c r="N129" s="7"/>
    </row>
    <row r="130" spans="1:14" ht="13.2" x14ac:dyDescent="0.25">
      <c r="A130" s="7"/>
      <c r="B130" s="7"/>
      <c r="C130" s="7"/>
      <c r="D130" s="7"/>
      <c r="E130" s="7"/>
      <c r="F130" s="7"/>
      <c r="G130" s="7"/>
      <c r="H130" s="7"/>
      <c r="I130" s="7"/>
      <c r="J130" s="7"/>
      <c r="K130" s="7"/>
      <c r="L130" s="7"/>
      <c r="M130" s="7"/>
      <c r="N130" s="7"/>
    </row>
    <row r="131" spans="1:14" ht="24" customHeight="1" x14ac:dyDescent="0.25">
      <c r="A131" s="7"/>
      <c r="B131" s="12" t="s">
        <v>47</v>
      </c>
      <c r="C131" s="13" t="s">
        <v>48</v>
      </c>
      <c r="D131" s="14"/>
      <c r="E131" s="14"/>
      <c r="F131" s="14"/>
      <c r="G131" s="15"/>
      <c r="H131" s="14"/>
      <c r="I131" s="16" t="s">
        <v>112</v>
      </c>
      <c r="J131" s="17" t="s">
        <v>54</v>
      </c>
      <c r="K131" s="7"/>
      <c r="L131" s="7"/>
      <c r="M131" s="7"/>
      <c r="N131" s="7"/>
    </row>
    <row r="132" spans="1:14" ht="145.19999999999999" x14ac:dyDescent="0.25">
      <c r="A132" s="7"/>
      <c r="B132" s="20">
        <f>B116+1</f>
        <v>6</v>
      </c>
      <c r="C132" s="21" t="str">
        <f>'03-B.O.Q CIVIL WORK'!D11</f>
        <v>SURFACE CONDUIT / WIRING DISMANTLING
Dismantling of GI/MS conduit, flexible conduit, PVC pipes, Recessed in wall or surface wiring of all sizes, including removal of supports, fixtures, and accessories.
All dismantled materials shall be duly recorded and handed over to the School Authority through an approved Asset Transfer Form for proper documentation. The Contractor shall not reuse, dispose of, or otherwise utilize any dismantled materials without prior written approval of the Engineer, complete in all respects in accordance with the Contract and specifications..</v>
      </c>
      <c r="D132" s="22"/>
      <c r="E132" s="22"/>
      <c r="F132" s="23"/>
      <c r="G132" s="22"/>
      <c r="H132" s="24" t="str">
        <f t="shared" ref="H132:H144" si="8">IF(PRODUCT(D132,E132,F132,G132,I132)=0,"",PRODUCT(D132,E132,F132,G132,I132))</f>
        <v/>
      </c>
      <c r="I132" s="25"/>
      <c r="J132" s="17" t="s">
        <v>56</v>
      </c>
      <c r="K132" s="7"/>
      <c r="L132" s="7"/>
      <c r="M132" s="7"/>
      <c r="N132" s="7"/>
    </row>
    <row r="133" spans="1:14" ht="13.2" x14ac:dyDescent="0.25">
      <c r="A133" s="7"/>
      <c r="B133" s="28"/>
      <c r="C133" s="29"/>
      <c r="D133" s="30"/>
      <c r="E133" s="30"/>
      <c r="F133" s="30"/>
      <c r="G133" s="30"/>
      <c r="H133" s="31" t="str">
        <f t="shared" si="8"/>
        <v/>
      </c>
      <c r="I133" s="32"/>
      <c r="J133" s="17" t="s">
        <v>58</v>
      </c>
      <c r="K133" s="7"/>
      <c r="L133" s="7"/>
      <c r="M133" s="7"/>
      <c r="N133" s="7"/>
    </row>
    <row r="134" spans="1:14" ht="13.2" x14ac:dyDescent="0.25">
      <c r="A134" s="7"/>
      <c r="B134" s="33" t="s">
        <v>62</v>
      </c>
      <c r="C134" s="21" t="s">
        <v>106</v>
      </c>
      <c r="D134" s="30">
        <v>8</v>
      </c>
      <c r="E134" s="30">
        <f>8+8</f>
        <v>16</v>
      </c>
      <c r="F134" s="30"/>
      <c r="G134" s="30"/>
      <c r="H134" s="31">
        <f t="shared" si="8"/>
        <v>128</v>
      </c>
      <c r="I134" s="32"/>
      <c r="J134" s="17" t="s">
        <v>60</v>
      </c>
      <c r="K134" s="7"/>
      <c r="L134" s="7"/>
      <c r="M134" s="7"/>
      <c r="N134" s="7"/>
    </row>
    <row r="135" spans="1:14" ht="13.2" x14ac:dyDescent="0.25">
      <c r="A135" s="7"/>
      <c r="B135" s="33" t="s">
        <v>72</v>
      </c>
      <c r="C135" s="21" t="s">
        <v>107</v>
      </c>
      <c r="D135" s="30">
        <v>2</v>
      </c>
      <c r="E135" s="30">
        <v>16</v>
      </c>
      <c r="F135" s="30"/>
      <c r="G135" s="30"/>
      <c r="H135" s="31">
        <f t="shared" si="8"/>
        <v>32</v>
      </c>
      <c r="I135" s="32"/>
      <c r="J135" s="17" t="s">
        <v>32</v>
      </c>
      <c r="K135" s="7"/>
      <c r="L135" s="7"/>
      <c r="M135" s="7"/>
      <c r="N135" s="7"/>
    </row>
    <row r="136" spans="1:14" ht="13.2" x14ac:dyDescent="0.25">
      <c r="A136" s="7"/>
      <c r="B136" s="33" t="s">
        <v>78</v>
      </c>
      <c r="C136" s="21" t="s">
        <v>108</v>
      </c>
      <c r="D136" s="30">
        <v>10</v>
      </c>
      <c r="E136" s="30">
        <v>7</v>
      </c>
      <c r="F136" s="30"/>
      <c r="G136" s="30"/>
      <c r="H136" s="31">
        <f t="shared" si="8"/>
        <v>70</v>
      </c>
      <c r="I136" s="32"/>
      <c r="J136" s="17" t="s">
        <v>89</v>
      </c>
      <c r="K136" s="7"/>
      <c r="L136" s="7"/>
      <c r="M136" s="7"/>
      <c r="N136" s="7"/>
    </row>
    <row r="137" spans="1:14" ht="13.2" x14ac:dyDescent="0.25">
      <c r="A137" s="7"/>
      <c r="B137" s="33" t="s">
        <v>109</v>
      </c>
      <c r="C137" s="21" t="s">
        <v>110</v>
      </c>
      <c r="D137" s="30">
        <v>5</v>
      </c>
      <c r="E137" s="30">
        <v>7</v>
      </c>
      <c r="F137" s="30"/>
      <c r="G137" s="30"/>
      <c r="H137" s="31">
        <f t="shared" si="8"/>
        <v>35</v>
      </c>
      <c r="I137" s="32"/>
      <c r="J137" s="17" t="s">
        <v>95</v>
      </c>
      <c r="K137" s="7"/>
      <c r="L137" s="7"/>
      <c r="M137" s="7"/>
      <c r="N137" s="7"/>
    </row>
    <row r="138" spans="1:14" ht="13.2" x14ac:dyDescent="0.25">
      <c r="A138" s="7"/>
      <c r="B138" s="34"/>
      <c r="C138" s="44"/>
      <c r="D138" s="30"/>
      <c r="E138" s="30"/>
      <c r="F138" s="30"/>
      <c r="G138" s="30"/>
      <c r="H138" s="31" t="str">
        <f t="shared" si="8"/>
        <v/>
      </c>
      <c r="I138" s="32"/>
      <c r="J138" s="17" t="s">
        <v>97</v>
      </c>
      <c r="K138" s="7"/>
      <c r="L138" s="7"/>
      <c r="M138" s="7"/>
      <c r="N138" s="7"/>
    </row>
    <row r="139" spans="1:14" ht="13.2" x14ac:dyDescent="0.25">
      <c r="A139" s="7"/>
      <c r="B139" s="34"/>
      <c r="C139" s="44"/>
      <c r="D139" s="30"/>
      <c r="E139" s="30"/>
      <c r="F139" s="30"/>
      <c r="G139" s="30"/>
      <c r="H139" s="31" t="str">
        <f t="shared" si="8"/>
        <v/>
      </c>
      <c r="I139" s="32"/>
      <c r="J139" s="17" t="s">
        <v>98</v>
      </c>
      <c r="K139" s="7"/>
      <c r="L139" s="7"/>
      <c r="M139" s="7"/>
      <c r="N139" s="7"/>
    </row>
    <row r="140" spans="1:14" ht="13.2" x14ac:dyDescent="0.25">
      <c r="A140" s="7"/>
      <c r="B140" s="34"/>
      <c r="C140" s="44"/>
      <c r="D140" s="30"/>
      <c r="E140" s="30"/>
      <c r="F140" s="30"/>
      <c r="G140" s="30"/>
      <c r="H140" s="31" t="str">
        <f t="shared" si="8"/>
        <v/>
      </c>
      <c r="I140" s="32"/>
      <c r="J140" s="17" t="s">
        <v>42</v>
      </c>
      <c r="K140" s="7"/>
      <c r="L140" s="7"/>
      <c r="M140" s="7"/>
      <c r="N140" s="7"/>
    </row>
    <row r="141" spans="1:14" ht="13.2" x14ac:dyDescent="0.25">
      <c r="A141" s="7"/>
      <c r="B141" s="34"/>
      <c r="C141" s="23"/>
      <c r="D141" s="30"/>
      <c r="E141" s="30"/>
      <c r="F141" s="30"/>
      <c r="G141" s="30"/>
      <c r="H141" s="31" t="str">
        <f t="shared" si="8"/>
        <v/>
      </c>
      <c r="I141" s="32"/>
      <c r="J141" s="45" t="s">
        <v>104</v>
      </c>
      <c r="K141" s="7"/>
      <c r="L141" s="7"/>
      <c r="M141" s="7"/>
      <c r="N141" s="7"/>
    </row>
    <row r="142" spans="1:14" ht="13.2" x14ac:dyDescent="0.25">
      <c r="A142" s="7"/>
      <c r="B142" s="34"/>
      <c r="C142" s="44"/>
      <c r="D142" s="30"/>
      <c r="E142" s="30"/>
      <c r="F142" s="30"/>
      <c r="G142" s="30"/>
      <c r="H142" s="31" t="str">
        <f t="shared" si="8"/>
        <v/>
      </c>
      <c r="I142" s="32"/>
      <c r="J142" s="7"/>
      <c r="K142" s="7"/>
      <c r="L142" s="7"/>
      <c r="M142" s="7"/>
      <c r="N142" s="7"/>
    </row>
    <row r="143" spans="1:14" ht="13.2" x14ac:dyDescent="0.25">
      <c r="A143" s="7"/>
      <c r="B143" s="34"/>
      <c r="C143" s="23"/>
      <c r="D143" s="30"/>
      <c r="E143" s="30"/>
      <c r="F143" s="30"/>
      <c r="G143" s="30"/>
      <c r="H143" s="31" t="str">
        <f t="shared" si="8"/>
        <v/>
      </c>
      <c r="I143" s="32"/>
      <c r="J143" s="7"/>
      <c r="K143" s="7"/>
      <c r="L143" s="7"/>
      <c r="M143" s="7"/>
      <c r="N143" s="7"/>
    </row>
    <row r="144" spans="1:14" ht="13.2" x14ac:dyDescent="0.25">
      <c r="A144" s="7"/>
      <c r="B144" s="34"/>
      <c r="C144" s="23"/>
      <c r="D144" s="30"/>
      <c r="E144" s="30"/>
      <c r="F144" s="30"/>
      <c r="G144" s="30"/>
      <c r="H144" s="31" t="str">
        <f t="shared" si="8"/>
        <v/>
      </c>
      <c r="I144" s="32"/>
      <c r="J144" s="7"/>
      <c r="K144" s="7"/>
      <c r="L144" s="7"/>
      <c r="M144" s="7"/>
      <c r="N144" s="7"/>
    </row>
    <row r="145" spans="1:14" ht="13.2" x14ac:dyDescent="0.25">
      <c r="A145" s="7"/>
      <c r="B145" s="36"/>
      <c r="C145" s="37"/>
      <c r="D145" s="37"/>
      <c r="E145" s="38"/>
      <c r="F145" s="480" t="s">
        <v>85</v>
      </c>
      <c r="G145" s="478"/>
      <c r="H145" s="39">
        <f>IF(SUM(H132:H144)=0,"",SUM(H132:H144))</f>
        <v>265</v>
      </c>
      <c r="I145" s="40" t="str">
        <f>IF(I131="1%steel","cft",IF(I131="1.5%steel","cft",IF(I131="2%steel","cft",I131)))</f>
        <v>ft</v>
      </c>
      <c r="J145" s="7"/>
      <c r="K145" s="7"/>
      <c r="L145" s="7"/>
      <c r="M145" s="7"/>
      <c r="N145" s="7"/>
    </row>
    <row r="146" spans="1:14" ht="13.2" x14ac:dyDescent="0.25">
      <c r="A146" s="7"/>
      <c r="B146" s="7"/>
      <c r="C146" s="7"/>
      <c r="D146" s="7"/>
      <c r="E146" s="7"/>
      <c r="F146" s="479" t="s">
        <v>86</v>
      </c>
      <c r="G146" s="476"/>
      <c r="H146" s="41">
        <v>0</v>
      </c>
      <c r="I146" s="42" t="str">
        <f>I145</f>
        <v>ft</v>
      </c>
      <c r="J146" s="7"/>
      <c r="K146" s="7"/>
      <c r="L146" s="7"/>
      <c r="M146" s="7"/>
      <c r="N146" s="7"/>
    </row>
    <row r="147" spans="1:14" ht="13.2" x14ac:dyDescent="0.25">
      <c r="A147" s="7"/>
      <c r="B147" s="7"/>
      <c r="C147" s="7"/>
      <c r="D147" s="7"/>
      <c r="E147" s="7"/>
      <c r="F147" s="480" t="s">
        <v>87</v>
      </c>
      <c r="G147" s="478"/>
      <c r="H147" s="39">
        <f>H146+H145</f>
        <v>265</v>
      </c>
      <c r="I147" s="40" t="str">
        <f>I145</f>
        <v>ft</v>
      </c>
      <c r="J147" s="7"/>
      <c r="K147" s="7"/>
      <c r="L147" s="7"/>
      <c r="M147" s="7"/>
      <c r="N147" s="7"/>
    </row>
    <row r="148" spans="1:14" ht="13.2" x14ac:dyDescent="0.25">
      <c r="A148" s="7"/>
      <c r="B148" s="7"/>
      <c r="C148" s="7"/>
      <c r="D148" s="7"/>
      <c r="E148" s="7"/>
      <c r="F148" s="7"/>
      <c r="G148" s="7"/>
      <c r="H148" s="7"/>
      <c r="I148" s="7"/>
      <c r="J148" s="7"/>
      <c r="K148" s="7"/>
      <c r="L148" s="7"/>
      <c r="M148" s="7"/>
      <c r="N148" s="7"/>
    </row>
    <row r="149" spans="1:14" ht="13.2" x14ac:dyDescent="0.25">
      <c r="A149" s="7"/>
      <c r="B149" s="7"/>
      <c r="C149" s="7"/>
      <c r="D149" s="7"/>
      <c r="E149" s="7"/>
      <c r="F149" s="7"/>
      <c r="G149" s="7"/>
      <c r="H149" s="7"/>
      <c r="I149" s="7"/>
      <c r="J149" s="7"/>
      <c r="K149" s="7"/>
      <c r="L149" s="7"/>
      <c r="M149" s="7"/>
      <c r="N149" s="7"/>
    </row>
    <row r="150" spans="1:14" ht="21.75" customHeight="1" x14ac:dyDescent="0.25">
      <c r="A150" s="7"/>
      <c r="B150" s="12" t="s">
        <v>113</v>
      </c>
      <c r="C150" s="13" t="s">
        <v>17</v>
      </c>
      <c r="D150" s="14"/>
      <c r="E150" s="14"/>
      <c r="F150" s="14"/>
      <c r="G150" s="15"/>
      <c r="H150" s="14"/>
      <c r="I150" s="16" t="s">
        <v>114</v>
      </c>
      <c r="J150" s="17" t="s">
        <v>54</v>
      </c>
      <c r="K150" s="7"/>
      <c r="L150" s="7"/>
      <c r="M150" s="7"/>
      <c r="N150" s="7"/>
    </row>
    <row r="151" spans="1:14" ht="66" x14ac:dyDescent="0.25">
      <c r="A151" s="7"/>
      <c r="B151" s="20">
        <f>B132+1</f>
        <v>7</v>
      </c>
      <c r="C151" s="21" t="str">
        <f>'03-B.O.Q CIVIL WORK'!D13</f>
        <v>TRACTOR TROLLEY HIRE (LEAD 10–20 KM)
Providing a tractor with a trolley of 100cft for transportation of materials, including loading, unloading, and haulage for a lead of 10–20 km, complete in all respects as per specifications and the Engineer’s instructions.</v>
      </c>
      <c r="D151" s="22"/>
      <c r="E151" s="22"/>
      <c r="F151" s="23"/>
      <c r="G151" s="22"/>
      <c r="H151" s="24" t="str">
        <f t="shared" ref="H151:H161" si="9">IF(PRODUCT(D151,E151,F151,G151,I151)=0,"",PRODUCT(D151,E151,F151,G151,I151))</f>
        <v/>
      </c>
      <c r="I151" s="25"/>
      <c r="J151" s="17" t="s">
        <v>56</v>
      </c>
      <c r="K151" s="7"/>
      <c r="L151" s="7"/>
      <c r="M151" s="7"/>
      <c r="N151" s="7"/>
    </row>
    <row r="152" spans="1:14" ht="13.2" x14ac:dyDescent="0.25">
      <c r="A152" s="7"/>
      <c r="B152" s="28"/>
      <c r="C152" s="29"/>
      <c r="D152" s="30"/>
      <c r="E152" s="30"/>
      <c r="F152" s="30"/>
      <c r="G152" s="30"/>
      <c r="H152" s="24" t="str">
        <f t="shared" si="9"/>
        <v/>
      </c>
      <c r="I152" s="32"/>
      <c r="J152" s="17" t="s">
        <v>58</v>
      </c>
      <c r="K152" s="7"/>
      <c r="L152" s="7"/>
      <c r="M152" s="7"/>
      <c r="N152" s="7"/>
    </row>
    <row r="153" spans="1:14" ht="13.2" x14ac:dyDescent="0.25">
      <c r="A153" s="7"/>
      <c r="B153" s="33" t="s">
        <v>62</v>
      </c>
      <c r="C153" s="35" t="s">
        <v>115</v>
      </c>
      <c r="D153" s="30">
        <v>1</v>
      </c>
      <c r="E153" s="30">
        <v>4</v>
      </c>
      <c r="F153" s="30"/>
      <c r="G153" s="30"/>
      <c r="H153" s="31">
        <f t="shared" si="9"/>
        <v>4</v>
      </c>
      <c r="I153" s="32"/>
      <c r="J153" s="17" t="s">
        <v>60</v>
      </c>
      <c r="K153" s="7"/>
      <c r="L153" s="7"/>
      <c r="M153" s="7"/>
      <c r="N153" s="7"/>
    </row>
    <row r="154" spans="1:14" ht="13.2" x14ac:dyDescent="0.25">
      <c r="A154" s="7"/>
      <c r="B154" s="34"/>
      <c r="C154" s="35"/>
      <c r="D154" s="30"/>
      <c r="E154" s="30"/>
      <c r="F154" s="30"/>
      <c r="G154" s="30"/>
      <c r="H154" s="31" t="str">
        <f t="shared" si="9"/>
        <v/>
      </c>
      <c r="I154" s="32"/>
      <c r="J154" s="17" t="s">
        <v>32</v>
      </c>
      <c r="K154" s="7"/>
      <c r="L154" s="7"/>
      <c r="M154" s="7"/>
      <c r="N154" s="7"/>
    </row>
    <row r="155" spans="1:14" ht="13.2" x14ac:dyDescent="0.25">
      <c r="A155" s="7"/>
      <c r="B155" s="33" t="s">
        <v>72</v>
      </c>
      <c r="C155" s="35" t="s">
        <v>116</v>
      </c>
      <c r="D155" s="30">
        <v>1</v>
      </c>
      <c r="E155" s="30">
        <f>H203/100</f>
        <v>0.80756875000000006</v>
      </c>
      <c r="F155" s="30"/>
      <c r="G155" s="30"/>
      <c r="H155" s="31">
        <f t="shared" si="9"/>
        <v>0.80756875000000006</v>
      </c>
      <c r="I155" s="32"/>
      <c r="J155" s="17" t="s">
        <v>89</v>
      </c>
      <c r="K155" s="7"/>
      <c r="L155" s="7"/>
      <c r="M155" s="7"/>
      <c r="N155" s="7"/>
    </row>
    <row r="156" spans="1:14" ht="13.2" x14ac:dyDescent="0.25">
      <c r="A156" s="7"/>
      <c r="B156" s="34"/>
      <c r="C156" s="44"/>
      <c r="D156" s="30"/>
      <c r="E156" s="30"/>
      <c r="F156" s="30"/>
      <c r="G156" s="30"/>
      <c r="H156" s="31" t="str">
        <f t="shared" si="9"/>
        <v/>
      </c>
      <c r="I156" s="32"/>
      <c r="J156" s="17" t="s">
        <v>95</v>
      </c>
      <c r="K156" s="7"/>
      <c r="L156" s="7"/>
      <c r="M156" s="7"/>
      <c r="N156" s="7"/>
    </row>
    <row r="157" spans="1:14" ht="13.2" x14ac:dyDescent="0.25">
      <c r="A157" s="7"/>
      <c r="B157" s="34"/>
      <c r="C157" s="44"/>
      <c r="D157" s="30"/>
      <c r="E157" s="30"/>
      <c r="F157" s="30"/>
      <c r="G157" s="30"/>
      <c r="H157" s="31" t="str">
        <f t="shared" si="9"/>
        <v/>
      </c>
      <c r="I157" s="32"/>
      <c r="J157" s="17" t="s">
        <v>97</v>
      </c>
      <c r="K157" s="7"/>
      <c r="L157" s="7"/>
      <c r="M157" s="7"/>
      <c r="N157" s="7"/>
    </row>
    <row r="158" spans="1:14" ht="13.2" x14ac:dyDescent="0.25">
      <c r="A158" s="7"/>
      <c r="B158" s="34"/>
      <c r="C158" s="44"/>
      <c r="D158" s="30"/>
      <c r="E158" s="30"/>
      <c r="F158" s="30"/>
      <c r="G158" s="30"/>
      <c r="H158" s="31" t="str">
        <f t="shared" si="9"/>
        <v/>
      </c>
      <c r="I158" s="32"/>
      <c r="J158" s="17" t="s">
        <v>98</v>
      </c>
      <c r="K158" s="7"/>
      <c r="L158" s="7"/>
      <c r="M158" s="7"/>
      <c r="N158" s="7"/>
    </row>
    <row r="159" spans="1:14" ht="13.2" x14ac:dyDescent="0.25">
      <c r="A159" s="7"/>
      <c r="B159" s="34"/>
      <c r="C159" s="44"/>
      <c r="D159" s="30"/>
      <c r="E159" s="30"/>
      <c r="F159" s="30"/>
      <c r="G159" s="30"/>
      <c r="H159" s="31" t="str">
        <f t="shared" si="9"/>
        <v/>
      </c>
      <c r="I159" s="32"/>
      <c r="J159" s="7"/>
      <c r="K159" s="7"/>
      <c r="L159" s="7"/>
      <c r="M159" s="7"/>
      <c r="N159" s="7"/>
    </row>
    <row r="160" spans="1:14" ht="13.2" x14ac:dyDescent="0.25">
      <c r="A160" s="7"/>
      <c r="B160" s="34"/>
      <c r="C160" s="23"/>
      <c r="D160" s="30"/>
      <c r="E160" s="30"/>
      <c r="F160" s="30"/>
      <c r="G160" s="30"/>
      <c r="H160" s="31" t="str">
        <f t="shared" si="9"/>
        <v/>
      </c>
      <c r="I160" s="32"/>
      <c r="J160" s="7"/>
      <c r="K160" s="7"/>
      <c r="L160" s="7"/>
      <c r="M160" s="7"/>
      <c r="N160" s="7"/>
    </row>
    <row r="161" spans="1:14" ht="13.2" x14ac:dyDescent="0.25">
      <c r="A161" s="7"/>
      <c r="B161" s="34"/>
      <c r="C161" s="23"/>
      <c r="D161" s="30"/>
      <c r="E161" s="30"/>
      <c r="F161" s="30"/>
      <c r="G161" s="30"/>
      <c r="H161" s="31" t="str">
        <f t="shared" si="9"/>
        <v/>
      </c>
      <c r="I161" s="32"/>
      <c r="J161" s="7"/>
      <c r="K161" s="7"/>
      <c r="L161" s="7"/>
      <c r="M161" s="7"/>
      <c r="N161" s="7"/>
    </row>
    <row r="162" spans="1:14" ht="13.2" x14ac:dyDescent="0.25">
      <c r="A162" s="7"/>
      <c r="B162" s="36"/>
      <c r="C162" s="37"/>
      <c r="D162" s="37"/>
      <c r="E162" s="38"/>
      <c r="F162" s="480" t="s">
        <v>85</v>
      </c>
      <c r="G162" s="478"/>
      <c r="H162" s="39">
        <f>IF(SUM(H151:H161)=0,"",SUM(H151:H161))</f>
        <v>4.8075687499999997</v>
      </c>
      <c r="I162" s="40" t="str">
        <f>IF(I150="1%steel","cft",IF(I150="1.5%steel","cft",IF(I150="2%steel","cft",I150)))</f>
        <v>Trip</v>
      </c>
      <c r="J162" s="7"/>
      <c r="K162" s="7"/>
      <c r="L162" s="7"/>
      <c r="M162" s="7"/>
      <c r="N162" s="7"/>
    </row>
    <row r="163" spans="1:14" ht="13.2" x14ac:dyDescent="0.25">
      <c r="A163" s="7"/>
      <c r="B163" s="7"/>
      <c r="C163" s="7"/>
      <c r="D163" s="7"/>
      <c r="E163" s="7"/>
      <c r="F163" s="479" t="s">
        <v>86</v>
      </c>
      <c r="G163" s="476"/>
      <c r="H163" s="41">
        <v>0</v>
      </c>
      <c r="I163" s="42" t="str">
        <f>I162</f>
        <v>Trip</v>
      </c>
      <c r="J163" s="7"/>
      <c r="K163" s="7"/>
      <c r="L163" s="7"/>
      <c r="M163" s="7"/>
      <c r="N163" s="7"/>
    </row>
    <row r="164" spans="1:14" ht="13.2" x14ac:dyDescent="0.25">
      <c r="A164" s="7"/>
      <c r="B164" s="7"/>
      <c r="C164" s="7"/>
      <c r="D164" s="7"/>
      <c r="E164" s="7"/>
      <c r="F164" s="480" t="s">
        <v>87</v>
      </c>
      <c r="G164" s="478"/>
      <c r="H164" s="39">
        <f>ROUND(H163+H162,0)</f>
        <v>5</v>
      </c>
      <c r="I164" s="40" t="str">
        <f>I162</f>
        <v>Trip</v>
      </c>
      <c r="J164" s="7"/>
      <c r="K164" s="7"/>
      <c r="L164" s="7"/>
      <c r="M164" s="7"/>
      <c r="N164" s="7"/>
    </row>
    <row r="165" spans="1:14" ht="13.2" x14ac:dyDescent="0.25">
      <c r="A165" s="7"/>
      <c r="B165" s="7"/>
      <c r="C165" s="7"/>
      <c r="D165" s="7"/>
      <c r="E165" s="7"/>
      <c r="F165" s="7"/>
      <c r="G165" s="7"/>
      <c r="H165" s="7"/>
      <c r="I165" s="7"/>
      <c r="J165" s="7"/>
      <c r="K165" s="7"/>
      <c r="L165" s="7"/>
      <c r="M165" s="7"/>
      <c r="N165" s="7"/>
    </row>
    <row r="166" spans="1:14" ht="13.2" x14ac:dyDescent="0.25">
      <c r="A166" s="7"/>
      <c r="B166" s="7"/>
      <c r="C166" s="7"/>
      <c r="D166" s="7"/>
      <c r="E166" s="7"/>
      <c r="F166" s="7"/>
      <c r="G166" s="7"/>
      <c r="H166" s="7"/>
      <c r="I166" s="7"/>
      <c r="J166" s="7"/>
      <c r="K166" s="7"/>
      <c r="L166" s="7"/>
      <c r="M166" s="7"/>
      <c r="N166" s="7"/>
    </row>
    <row r="167" spans="1:14" ht="13.2" x14ac:dyDescent="0.25">
      <c r="A167" s="7"/>
      <c r="B167" s="7"/>
      <c r="C167" s="7"/>
      <c r="D167" s="7"/>
      <c r="E167" s="7"/>
      <c r="F167" s="7"/>
      <c r="G167" s="7"/>
      <c r="H167" s="7"/>
      <c r="I167" s="7"/>
      <c r="J167" s="7"/>
      <c r="K167" s="7"/>
      <c r="L167" s="7"/>
      <c r="M167" s="7"/>
      <c r="N167" s="7"/>
    </row>
    <row r="168" spans="1:14" ht="23.25" customHeight="1" x14ac:dyDescent="0.25">
      <c r="A168" s="7"/>
      <c r="B168" s="12" t="s">
        <v>117</v>
      </c>
      <c r="C168" s="13" t="s">
        <v>19</v>
      </c>
      <c r="D168" s="14"/>
      <c r="E168" s="14"/>
      <c r="F168" s="14"/>
      <c r="G168" s="15"/>
      <c r="H168" s="14"/>
      <c r="I168" s="16" t="s">
        <v>49</v>
      </c>
      <c r="J168" s="17" t="s">
        <v>54</v>
      </c>
      <c r="K168" s="7"/>
      <c r="L168" s="7"/>
      <c r="M168" s="7"/>
      <c r="N168" s="7"/>
    </row>
    <row r="169" spans="1:14" ht="105.6" x14ac:dyDescent="0.25">
      <c r="A169" s="7"/>
      <c r="B169" s="20">
        <f>B151+1</f>
        <v>8</v>
      </c>
      <c r="C169" s="21" t="str">
        <f>'03-B.O.Q CIVIL WORK'!D15</f>
        <v>EARTH EXCAVATION (GRAVEL/SHINGLE/SOFT/MEDIUM SOIL)
Excavation in gravel/shingle manual or mechanical for construction of all types of structures including open drains, sewerage pipelines, septic tanks, manholes, and retaining structures, comprising setting out, excavation to required lines and levels,  where required, dewatering as necessary, and complete in all respects in accordance with specifications and Engineer’s instructions.</v>
      </c>
      <c r="D169" s="22"/>
      <c r="E169" s="22"/>
      <c r="F169" s="23"/>
      <c r="G169" s="22"/>
      <c r="H169" s="24" t="str">
        <f t="shared" ref="H169:H187" si="10">IF(PRODUCT(D169,E169,F169,G169,I169)=0,"",PRODUCT(D169,E169,F169,G169,I169))</f>
        <v/>
      </c>
      <c r="I169" s="25"/>
      <c r="J169" s="17" t="s">
        <v>56</v>
      </c>
      <c r="K169" s="7"/>
      <c r="L169" s="7"/>
      <c r="M169" s="7"/>
      <c r="N169" s="7"/>
    </row>
    <row r="170" spans="1:14" ht="13.2" x14ac:dyDescent="0.25">
      <c r="A170" s="7"/>
      <c r="B170" s="28"/>
      <c r="C170" s="29"/>
      <c r="D170" s="30"/>
      <c r="E170" s="30"/>
      <c r="F170" s="30"/>
      <c r="G170" s="30"/>
      <c r="H170" s="31" t="str">
        <f t="shared" si="10"/>
        <v/>
      </c>
      <c r="I170" s="32"/>
      <c r="J170" s="17" t="s">
        <v>58</v>
      </c>
      <c r="K170" s="7"/>
      <c r="L170" s="7"/>
      <c r="M170" s="7"/>
      <c r="N170" s="7"/>
    </row>
    <row r="171" spans="1:14" ht="13.2" x14ac:dyDescent="0.25">
      <c r="A171" s="7"/>
      <c r="B171" s="28" t="s">
        <v>62</v>
      </c>
      <c r="C171" s="35" t="s">
        <v>63</v>
      </c>
      <c r="D171" s="30"/>
      <c r="E171" s="30"/>
      <c r="F171" s="30"/>
      <c r="G171" s="30"/>
      <c r="H171" s="31" t="str">
        <f t="shared" si="10"/>
        <v/>
      </c>
      <c r="I171" s="32"/>
      <c r="J171" s="17" t="s">
        <v>60</v>
      </c>
      <c r="K171" s="7"/>
      <c r="L171" s="7"/>
      <c r="M171" s="7"/>
      <c r="N171" s="7"/>
    </row>
    <row r="172" spans="1:14" ht="13.2" x14ac:dyDescent="0.25">
      <c r="A172" s="7"/>
      <c r="B172" s="28"/>
      <c r="C172" s="35" t="s">
        <v>64</v>
      </c>
      <c r="D172" s="30">
        <v>1</v>
      </c>
      <c r="E172" s="30">
        <v>16</v>
      </c>
      <c r="F172" s="30">
        <v>0.75</v>
      </c>
      <c r="G172" s="30">
        <v>0.25</v>
      </c>
      <c r="H172" s="31">
        <f t="shared" si="10"/>
        <v>3</v>
      </c>
      <c r="I172" s="32"/>
      <c r="J172" s="17" t="s">
        <v>32</v>
      </c>
      <c r="K172" s="7"/>
      <c r="L172" s="7"/>
      <c r="M172" s="7"/>
      <c r="N172" s="7"/>
    </row>
    <row r="173" spans="1:14" ht="13.2" x14ac:dyDescent="0.25">
      <c r="A173" s="7"/>
      <c r="B173" s="28"/>
      <c r="C173" s="35" t="s">
        <v>65</v>
      </c>
      <c r="D173" s="30">
        <v>1</v>
      </c>
      <c r="E173" s="30">
        <v>25</v>
      </c>
      <c r="F173" s="30">
        <f>F172</f>
        <v>0.75</v>
      </c>
      <c r="G173" s="30">
        <v>0.25</v>
      </c>
      <c r="H173" s="31">
        <f t="shared" si="10"/>
        <v>4.6875</v>
      </c>
      <c r="I173" s="32"/>
      <c r="J173" s="17" t="s">
        <v>89</v>
      </c>
      <c r="K173" s="7"/>
      <c r="L173" s="7"/>
      <c r="M173" s="7"/>
      <c r="N173" s="7"/>
    </row>
    <row r="174" spans="1:14" ht="13.2" x14ac:dyDescent="0.25">
      <c r="A174" s="7"/>
      <c r="B174" s="28"/>
      <c r="C174" s="35" t="s">
        <v>66</v>
      </c>
      <c r="D174" s="30">
        <v>1</v>
      </c>
      <c r="E174" s="30">
        <v>25</v>
      </c>
      <c r="F174" s="30">
        <f>F172</f>
        <v>0.75</v>
      </c>
      <c r="G174" s="30">
        <v>0.25</v>
      </c>
      <c r="H174" s="31">
        <f t="shared" si="10"/>
        <v>4.6875</v>
      </c>
      <c r="I174" s="32"/>
      <c r="J174" s="17" t="s">
        <v>95</v>
      </c>
      <c r="K174" s="7"/>
      <c r="L174" s="7"/>
      <c r="M174" s="7"/>
      <c r="N174" s="7"/>
    </row>
    <row r="175" spans="1:14" ht="13.2" x14ac:dyDescent="0.25">
      <c r="A175" s="7"/>
      <c r="B175" s="28"/>
      <c r="C175" s="35" t="s">
        <v>67</v>
      </c>
      <c r="D175" s="30">
        <v>1</v>
      </c>
      <c r="E175" s="30">
        <v>16</v>
      </c>
      <c r="F175" s="30">
        <f>F172</f>
        <v>0.75</v>
      </c>
      <c r="G175" s="30">
        <v>0.25</v>
      </c>
      <c r="H175" s="31">
        <f t="shared" si="10"/>
        <v>3</v>
      </c>
      <c r="I175" s="32"/>
      <c r="J175" s="17" t="s">
        <v>97</v>
      </c>
      <c r="K175" s="7"/>
      <c r="L175" s="7"/>
      <c r="M175" s="7"/>
      <c r="N175" s="7"/>
    </row>
    <row r="176" spans="1:14" ht="13.2" x14ac:dyDescent="0.25">
      <c r="A176" s="7"/>
      <c r="B176" s="28"/>
      <c r="C176" s="35" t="s">
        <v>68</v>
      </c>
      <c r="D176" s="30">
        <v>1</v>
      </c>
      <c r="E176" s="30">
        <v>25</v>
      </c>
      <c r="F176" s="30">
        <f>F172</f>
        <v>0.75</v>
      </c>
      <c r="G176" s="30">
        <v>0.25</v>
      </c>
      <c r="H176" s="31">
        <f t="shared" si="10"/>
        <v>4.6875</v>
      </c>
      <c r="I176" s="32"/>
      <c r="J176" s="17" t="s">
        <v>98</v>
      </c>
      <c r="K176" s="7"/>
      <c r="L176" s="7"/>
      <c r="M176" s="7"/>
      <c r="N176" s="7"/>
    </row>
    <row r="177" spans="1:14" ht="13.2" x14ac:dyDescent="0.25">
      <c r="A177" s="7"/>
      <c r="B177" s="28"/>
      <c r="C177" s="35" t="s">
        <v>69</v>
      </c>
      <c r="D177" s="30">
        <v>1</v>
      </c>
      <c r="E177" s="30">
        <v>25</v>
      </c>
      <c r="F177" s="30">
        <f>F172</f>
        <v>0.75</v>
      </c>
      <c r="G177" s="30">
        <v>0.25</v>
      </c>
      <c r="H177" s="31">
        <f t="shared" si="10"/>
        <v>4.6875</v>
      </c>
      <c r="I177" s="32"/>
      <c r="J177" s="17" t="s">
        <v>42</v>
      </c>
      <c r="K177" s="7"/>
      <c r="L177" s="7"/>
      <c r="M177" s="7"/>
      <c r="N177" s="7"/>
    </row>
    <row r="178" spans="1:14" ht="13.2" x14ac:dyDescent="0.25">
      <c r="A178" s="7"/>
      <c r="B178" s="28"/>
      <c r="C178" s="35" t="s">
        <v>70</v>
      </c>
      <c r="D178" s="30">
        <v>1</v>
      </c>
      <c r="E178" s="30">
        <v>16</v>
      </c>
      <c r="F178" s="30">
        <f>F172</f>
        <v>0.75</v>
      </c>
      <c r="G178" s="30">
        <v>0.25</v>
      </c>
      <c r="H178" s="31">
        <f t="shared" si="10"/>
        <v>3</v>
      </c>
      <c r="I178" s="32"/>
      <c r="J178" s="45" t="s">
        <v>104</v>
      </c>
      <c r="K178" s="7"/>
      <c r="L178" s="7"/>
      <c r="M178" s="7"/>
      <c r="N178" s="7"/>
    </row>
    <row r="179" spans="1:14" ht="13.2" x14ac:dyDescent="0.25">
      <c r="A179" s="7"/>
      <c r="B179" s="28"/>
      <c r="C179" s="35" t="s">
        <v>71</v>
      </c>
      <c r="D179" s="30">
        <v>1</v>
      </c>
      <c r="E179" s="30">
        <v>16</v>
      </c>
      <c r="F179" s="30">
        <f>F172</f>
        <v>0.75</v>
      </c>
      <c r="G179" s="30">
        <v>0.25</v>
      </c>
      <c r="H179" s="31">
        <f t="shared" si="10"/>
        <v>3</v>
      </c>
      <c r="I179" s="32"/>
      <c r="J179" s="7"/>
      <c r="K179" s="7"/>
      <c r="L179" s="7"/>
      <c r="M179" s="7"/>
      <c r="N179" s="7"/>
    </row>
    <row r="180" spans="1:14" ht="13.2" x14ac:dyDescent="0.25">
      <c r="A180" s="7"/>
      <c r="B180" s="28"/>
      <c r="C180" s="35"/>
      <c r="D180" s="30"/>
      <c r="E180" s="30"/>
      <c r="F180" s="30"/>
      <c r="G180" s="30"/>
      <c r="H180" s="31" t="str">
        <f t="shared" si="10"/>
        <v/>
      </c>
      <c r="I180" s="32"/>
      <c r="J180" s="46"/>
      <c r="K180" s="7"/>
      <c r="L180" s="7"/>
      <c r="M180" s="7"/>
      <c r="N180" s="7"/>
    </row>
    <row r="181" spans="1:14" ht="13.2" x14ac:dyDescent="0.25">
      <c r="A181" s="7"/>
      <c r="B181" s="28" t="s">
        <v>72</v>
      </c>
      <c r="C181" s="35" t="s">
        <v>73</v>
      </c>
      <c r="D181" s="30"/>
      <c r="E181" s="30"/>
      <c r="F181" s="30"/>
      <c r="G181" s="30"/>
      <c r="H181" s="31" t="str">
        <f t="shared" si="10"/>
        <v/>
      </c>
      <c r="I181" s="32"/>
      <c r="J181" s="7"/>
      <c r="K181" s="47"/>
      <c r="L181" s="7"/>
      <c r="M181" s="7"/>
      <c r="N181" s="7"/>
    </row>
    <row r="182" spans="1:14" ht="13.2" x14ac:dyDescent="0.25">
      <c r="A182" s="7"/>
      <c r="B182" s="28"/>
      <c r="C182" s="35" t="s">
        <v>74</v>
      </c>
      <c r="D182" s="30">
        <v>1</v>
      </c>
      <c r="E182" s="30">
        <f>0.75+16+0.75+25+0.75</f>
        <v>43.25</v>
      </c>
      <c r="F182" s="30">
        <f>F179</f>
        <v>0.75</v>
      </c>
      <c r="G182" s="30">
        <v>0.25</v>
      </c>
      <c r="H182" s="31">
        <f t="shared" si="10"/>
        <v>8.109375</v>
      </c>
      <c r="I182" s="32"/>
      <c r="J182" s="7"/>
      <c r="K182" s="7"/>
      <c r="L182" s="7"/>
      <c r="M182" s="7"/>
      <c r="N182" s="7"/>
    </row>
    <row r="183" spans="1:14" ht="13.2" x14ac:dyDescent="0.25">
      <c r="A183" s="7"/>
      <c r="B183" s="28"/>
      <c r="C183" s="35" t="s">
        <v>68</v>
      </c>
      <c r="D183" s="30">
        <v>1</v>
      </c>
      <c r="E183" s="30">
        <v>25</v>
      </c>
      <c r="F183" s="30">
        <f>F179</f>
        <v>0.75</v>
      </c>
      <c r="G183" s="30">
        <v>0.25</v>
      </c>
      <c r="H183" s="31">
        <f t="shared" si="10"/>
        <v>4.6875</v>
      </c>
      <c r="I183" s="32"/>
      <c r="J183" s="7"/>
      <c r="K183" s="7"/>
      <c r="L183" s="7"/>
      <c r="M183" s="7"/>
      <c r="N183" s="7"/>
    </row>
    <row r="184" spans="1:14" ht="13.2" x14ac:dyDescent="0.25">
      <c r="A184" s="7"/>
      <c r="B184" s="28"/>
      <c r="C184" s="35" t="s">
        <v>75</v>
      </c>
      <c r="D184" s="30">
        <v>1</v>
      </c>
      <c r="E184" s="30">
        <v>16</v>
      </c>
      <c r="F184" s="30">
        <f>F183</f>
        <v>0.75</v>
      </c>
      <c r="G184" s="30">
        <v>0.25</v>
      </c>
      <c r="H184" s="31">
        <f t="shared" si="10"/>
        <v>3</v>
      </c>
      <c r="I184" s="32"/>
      <c r="J184" s="7"/>
      <c r="K184" s="7"/>
      <c r="L184" s="7"/>
      <c r="M184" s="7"/>
      <c r="N184" s="7"/>
    </row>
    <row r="185" spans="1:14" ht="13.2" x14ac:dyDescent="0.25">
      <c r="A185" s="7"/>
      <c r="B185" s="28"/>
      <c r="C185" s="35" t="s">
        <v>71</v>
      </c>
      <c r="D185" s="30">
        <v>1</v>
      </c>
      <c r="E185" s="30">
        <v>16</v>
      </c>
      <c r="F185" s="30">
        <f>F183</f>
        <v>0.75</v>
      </c>
      <c r="G185" s="30">
        <v>0.25</v>
      </c>
      <c r="H185" s="31">
        <f t="shared" si="10"/>
        <v>3</v>
      </c>
      <c r="I185" s="32"/>
      <c r="J185" s="7"/>
      <c r="K185" s="7"/>
      <c r="L185" s="7"/>
      <c r="M185" s="7"/>
      <c r="N185" s="7"/>
    </row>
    <row r="186" spans="1:14" ht="13.2" x14ac:dyDescent="0.25">
      <c r="A186" s="7"/>
      <c r="B186" s="28"/>
      <c r="C186" s="35" t="s">
        <v>76</v>
      </c>
      <c r="D186" s="30">
        <v>1</v>
      </c>
      <c r="E186" s="30">
        <v>9</v>
      </c>
      <c r="F186" s="30">
        <f>F183</f>
        <v>0.75</v>
      </c>
      <c r="G186" s="30">
        <v>0.25</v>
      </c>
      <c r="H186" s="31">
        <f t="shared" si="10"/>
        <v>1.6875</v>
      </c>
      <c r="I186" s="32"/>
      <c r="J186" s="7"/>
      <c r="K186" s="7"/>
      <c r="L186" s="7"/>
      <c r="M186" s="7"/>
      <c r="N186" s="7"/>
    </row>
    <row r="187" spans="1:14" ht="13.2" x14ac:dyDescent="0.25">
      <c r="A187" s="7"/>
      <c r="B187" s="28"/>
      <c r="C187" s="35" t="s">
        <v>77</v>
      </c>
      <c r="D187" s="30">
        <v>1</v>
      </c>
      <c r="E187" s="30">
        <v>25</v>
      </c>
      <c r="F187" s="30">
        <f>F183</f>
        <v>0.75</v>
      </c>
      <c r="G187" s="30">
        <v>0.25</v>
      </c>
      <c r="H187" s="31">
        <f t="shared" si="10"/>
        <v>4.6875</v>
      </c>
      <c r="I187" s="32"/>
      <c r="J187" s="7"/>
      <c r="K187" s="7"/>
      <c r="L187" s="7"/>
      <c r="M187" s="7"/>
      <c r="N187" s="7"/>
    </row>
    <row r="188" spans="1:14" ht="13.2" x14ac:dyDescent="0.25">
      <c r="A188" s="7"/>
      <c r="B188" s="28"/>
      <c r="C188" s="35"/>
      <c r="D188" s="30"/>
      <c r="E188" s="30"/>
      <c r="F188" s="30"/>
      <c r="G188" s="30"/>
      <c r="H188" s="31"/>
      <c r="I188" s="32"/>
      <c r="J188" s="7"/>
      <c r="K188" s="7"/>
      <c r="L188" s="7"/>
      <c r="M188" s="7"/>
      <c r="N188" s="7"/>
    </row>
    <row r="189" spans="1:14" ht="13.2" x14ac:dyDescent="0.25">
      <c r="A189" s="7"/>
      <c r="B189" s="28"/>
      <c r="C189" s="35"/>
      <c r="D189" s="30"/>
      <c r="E189" s="30"/>
      <c r="F189" s="30"/>
      <c r="G189" s="30"/>
      <c r="H189" s="31" t="str">
        <f t="shared" ref="H189:H200" si="11">IF(PRODUCT(D189,E189,F189,G189,I189)=0,"",PRODUCT(D189,E189,F189,G189,I189))</f>
        <v/>
      </c>
      <c r="I189" s="32"/>
      <c r="J189" s="7"/>
      <c r="K189" s="7"/>
      <c r="L189" s="7"/>
      <c r="M189" s="7"/>
      <c r="N189" s="7"/>
    </row>
    <row r="190" spans="1:14" ht="13.2" x14ac:dyDescent="0.25">
      <c r="A190" s="7"/>
      <c r="B190" s="28" t="s">
        <v>78</v>
      </c>
      <c r="C190" s="35" t="s">
        <v>79</v>
      </c>
      <c r="D190" s="30"/>
      <c r="E190" s="30"/>
      <c r="F190" s="30"/>
      <c r="G190" s="30"/>
      <c r="H190" s="31" t="str">
        <f t="shared" si="11"/>
        <v/>
      </c>
      <c r="I190" s="32"/>
      <c r="J190" s="7"/>
      <c r="K190" s="7"/>
      <c r="L190" s="7"/>
      <c r="M190" s="7"/>
      <c r="N190" s="7"/>
    </row>
    <row r="191" spans="1:14" ht="13.2" x14ac:dyDescent="0.25">
      <c r="A191" s="7"/>
      <c r="B191" s="28"/>
      <c r="C191" s="35" t="s">
        <v>80</v>
      </c>
      <c r="D191" s="30">
        <v>2</v>
      </c>
      <c r="E191" s="30">
        <v>6.17</v>
      </c>
      <c r="F191" s="30">
        <v>1</v>
      </c>
      <c r="G191" s="30">
        <v>0.25</v>
      </c>
      <c r="H191" s="31">
        <f t="shared" si="11"/>
        <v>3.085</v>
      </c>
      <c r="I191" s="32"/>
      <c r="J191" s="7"/>
      <c r="K191" s="7"/>
      <c r="L191" s="7"/>
      <c r="M191" s="7"/>
      <c r="N191" s="7"/>
    </row>
    <row r="192" spans="1:14" ht="13.2" x14ac:dyDescent="0.25">
      <c r="A192" s="7"/>
      <c r="B192" s="28"/>
      <c r="C192" s="35" t="s">
        <v>81</v>
      </c>
      <c r="D192" s="30">
        <v>1</v>
      </c>
      <c r="E192" s="30">
        <v>7</v>
      </c>
      <c r="F192" s="30">
        <v>1</v>
      </c>
      <c r="G192" s="30">
        <v>0.25</v>
      </c>
      <c r="H192" s="31">
        <f t="shared" si="11"/>
        <v>1.75</v>
      </c>
      <c r="I192" s="32"/>
      <c r="J192" s="7"/>
      <c r="K192" s="7"/>
      <c r="L192" s="7"/>
      <c r="M192" s="7"/>
      <c r="N192" s="7"/>
    </row>
    <row r="193" spans="1:14" ht="13.2" x14ac:dyDescent="0.25">
      <c r="A193" s="7"/>
      <c r="B193" s="28"/>
      <c r="C193" s="35"/>
      <c r="D193" s="30"/>
      <c r="E193" s="30"/>
      <c r="F193" s="30"/>
      <c r="G193" s="30"/>
      <c r="H193" s="31" t="str">
        <f t="shared" si="11"/>
        <v/>
      </c>
      <c r="I193" s="32"/>
      <c r="J193" s="7"/>
      <c r="K193" s="7"/>
      <c r="L193" s="7"/>
      <c r="M193" s="7"/>
      <c r="N193" s="7"/>
    </row>
    <row r="194" spans="1:14" ht="26.4" x14ac:dyDescent="0.25">
      <c r="A194" s="7"/>
      <c r="B194" s="28"/>
      <c r="C194" s="21" t="s">
        <v>82</v>
      </c>
      <c r="D194" s="30"/>
      <c r="E194" s="30"/>
      <c r="F194" s="30"/>
      <c r="G194" s="30"/>
      <c r="H194" s="31" t="str">
        <f t="shared" si="11"/>
        <v/>
      </c>
      <c r="I194" s="32"/>
      <c r="J194" s="7"/>
      <c r="K194" s="7"/>
      <c r="L194" s="7"/>
      <c r="M194" s="7"/>
      <c r="N194" s="7"/>
    </row>
    <row r="195" spans="1:14" ht="13.2" x14ac:dyDescent="0.25">
      <c r="A195" s="7"/>
      <c r="B195" s="28"/>
      <c r="C195" s="35" t="s">
        <v>83</v>
      </c>
      <c r="D195" s="30">
        <v>2</v>
      </c>
      <c r="E195" s="30">
        <v>5</v>
      </c>
      <c r="F195" s="30">
        <v>6</v>
      </c>
      <c r="G195" s="30">
        <f>G191</f>
        <v>0.25</v>
      </c>
      <c r="H195" s="31">
        <f t="shared" si="11"/>
        <v>15</v>
      </c>
      <c r="I195" s="32"/>
      <c r="J195" s="7"/>
      <c r="K195" s="7"/>
      <c r="L195" s="7"/>
      <c r="M195" s="7"/>
      <c r="N195" s="7"/>
    </row>
    <row r="196" spans="1:14" ht="13.2" x14ac:dyDescent="0.25">
      <c r="A196" s="7"/>
      <c r="B196" s="28"/>
      <c r="C196" s="35" t="s">
        <v>84</v>
      </c>
      <c r="D196" s="30">
        <v>1</v>
      </c>
      <c r="E196" s="30">
        <v>20</v>
      </c>
      <c r="F196" s="30">
        <v>1</v>
      </c>
      <c r="G196" s="30">
        <f>G191</f>
        <v>0.25</v>
      </c>
      <c r="H196" s="31">
        <f t="shared" si="11"/>
        <v>5</v>
      </c>
      <c r="I196" s="32"/>
      <c r="J196" s="7"/>
      <c r="K196" s="7"/>
      <c r="L196" s="7"/>
      <c r="M196" s="7"/>
      <c r="N196" s="7"/>
    </row>
    <row r="197" spans="1:14" ht="13.2" x14ac:dyDescent="0.25">
      <c r="A197" s="7"/>
      <c r="B197" s="34"/>
      <c r="C197" s="44"/>
      <c r="D197" s="30"/>
      <c r="E197" s="30"/>
      <c r="F197" s="30"/>
      <c r="G197" s="30"/>
      <c r="H197" s="31" t="str">
        <f t="shared" si="11"/>
        <v/>
      </c>
      <c r="I197" s="32"/>
      <c r="J197" s="7"/>
      <c r="K197" s="7"/>
      <c r="L197" s="7"/>
      <c r="M197" s="7"/>
      <c r="N197" s="7"/>
    </row>
    <row r="198" spans="1:14" ht="13.2" x14ac:dyDescent="0.25">
      <c r="A198" s="7"/>
      <c r="B198" s="34"/>
      <c r="C198" s="44"/>
      <c r="D198" s="30"/>
      <c r="E198" s="30"/>
      <c r="F198" s="30"/>
      <c r="G198" s="30"/>
      <c r="H198" s="31" t="str">
        <f t="shared" si="11"/>
        <v/>
      </c>
      <c r="I198" s="32"/>
      <c r="J198" s="7"/>
      <c r="K198" s="7"/>
      <c r="L198" s="7"/>
      <c r="M198" s="7"/>
      <c r="N198" s="7"/>
    </row>
    <row r="199" spans="1:14" ht="13.2" x14ac:dyDescent="0.25">
      <c r="A199" s="7"/>
      <c r="B199" s="34"/>
      <c r="C199" s="23"/>
      <c r="D199" s="30"/>
      <c r="E199" s="30"/>
      <c r="F199" s="30"/>
      <c r="G199" s="30"/>
      <c r="H199" s="31" t="str">
        <f t="shared" si="11"/>
        <v/>
      </c>
      <c r="I199" s="32"/>
      <c r="J199" s="7"/>
      <c r="K199" s="7"/>
      <c r="L199" s="7"/>
      <c r="M199" s="7"/>
      <c r="N199" s="7"/>
    </row>
    <row r="200" spans="1:14" ht="13.2" x14ac:dyDescent="0.25">
      <c r="A200" s="7"/>
      <c r="B200" s="34"/>
      <c r="C200" s="23"/>
      <c r="D200" s="30"/>
      <c r="E200" s="30"/>
      <c r="F200" s="30"/>
      <c r="G200" s="30"/>
      <c r="H200" s="31" t="str">
        <f t="shared" si="11"/>
        <v/>
      </c>
      <c r="I200" s="32"/>
      <c r="J200" s="7"/>
      <c r="K200" s="7"/>
      <c r="L200" s="7"/>
      <c r="M200" s="7"/>
      <c r="N200" s="7"/>
    </row>
    <row r="201" spans="1:14" ht="13.2" x14ac:dyDescent="0.25">
      <c r="A201" s="7"/>
      <c r="B201" s="36"/>
      <c r="C201" s="37"/>
      <c r="D201" s="37"/>
      <c r="E201" s="38"/>
      <c r="F201" s="480" t="s">
        <v>85</v>
      </c>
      <c r="G201" s="478"/>
      <c r="H201" s="39">
        <f>IF(SUM(H169:H200)=0,"",SUM(H169:H200))</f>
        <v>80.756875000000008</v>
      </c>
      <c r="I201" s="40" t="str">
        <f>IF(I168="1%steel","cft",IF(I168="1.5%steel","cft",IF(I168="2%steel","cft",I168)))</f>
        <v>cft</v>
      </c>
      <c r="J201" s="7"/>
      <c r="K201" s="7"/>
      <c r="L201" s="7"/>
      <c r="M201" s="7"/>
      <c r="N201" s="7"/>
    </row>
    <row r="202" spans="1:14" ht="13.2" x14ac:dyDescent="0.25">
      <c r="A202" s="7"/>
      <c r="B202" s="7"/>
      <c r="C202" s="7"/>
      <c r="D202" s="7"/>
      <c r="E202" s="7"/>
      <c r="F202" s="479" t="s">
        <v>86</v>
      </c>
      <c r="G202" s="476"/>
      <c r="H202" s="41">
        <v>0</v>
      </c>
      <c r="I202" s="42" t="str">
        <f>I201</f>
        <v>cft</v>
      </c>
      <c r="J202" s="7"/>
      <c r="K202" s="7"/>
      <c r="L202" s="7"/>
      <c r="M202" s="7"/>
      <c r="N202" s="7"/>
    </row>
    <row r="203" spans="1:14" ht="13.2" x14ac:dyDescent="0.25">
      <c r="A203" s="7"/>
      <c r="B203" s="7"/>
      <c r="C203" s="7"/>
      <c r="D203" s="7"/>
      <c r="E203" s="7"/>
      <c r="F203" s="480" t="s">
        <v>87</v>
      </c>
      <c r="G203" s="478"/>
      <c r="H203" s="39">
        <f>H202+H201</f>
        <v>80.756875000000008</v>
      </c>
      <c r="I203" s="40" t="str">
        <f>I201</f>
        <v>cft</v>
      </c>
      <c r="J203" s="7"/>
      <c r="K203" s="7"/>
      <c r="L203" s="7"/>
      <c r="M203" s="7"/>
      <c r="N203" s="7"/>
    </row>
    <row r="204" spans="1:14" ht="13.2" x14ac:dyDescent="0.25">
      <c r="A204" s="7"/>
      <c r="B204" s="7"/>
      <c r="C204" s="7"/>
      <c r="D204" s="7"/>
      <c r="E204" s="7"/>
      <c r="F204" s="7"/>
      <c r="G204" s="7"/>
      <c r="H204" s="7"/>
      <c r="I204" s="7"/>
      <c r="J204" s="7"/>
      <c r="K204" s="7"/>
      <c r="L204" s="7"/>
      <c r="M204" s="7"/>
      <c r="N204" s="7"/>
    </row>
    <row r="205" spans="1:14" ht="13.2" x14ac:dyDescent="0.25">
      <c r="A205" s="7"/>
      <c r="B205" s="7"/>
      <c r="C205" s="7"/>
      <c r="D205" s="7"/>
      <c r="E205" s="7"/>
      <c r="F205" s="7"/>
      <c r="G205" s="7"/>
      <c r="H205" s="7"/>
      <c r="I205" s="7"/>
      <c r="J205" s="7"/>
      <c r="K205" s="7"/>
      <c r="L205" s="7"/>
      <c r="M205" s="7"/>
      <c r="N205" s="7"/>
    </row>
    <row r="206" spans="1:14" ht="24" customHeight="1" x14ac:dyDescent="0.25">
      <c r="A206" s="7"/>
      <c r="B206" s="12" t="s">
        <v>117</v>
      </c>
      <c r="C206" s="13" t="s">
        <v>19</v>
      </c>
      <c r="D206" s="14"/>
      <c r="E206" s="14"/>
      <c r="F206" s="14"/>
      <c r="G206" s="15"/>
      <c r="H206" s="14"/>
      <c r="I206" s="16" t="s">
        <v>49</v>
      </c>
      <c r="J206" s="17" t="s">
        <v>54</v>
      </c>
      <c r="K206" s="7"/>
      <c r="L206" s="7"/>
      <c r="M206" s="7"/>
      <c r="N206" s="7"/>
    </row>
    <row r="207" spans="1:14" ht="52.8" x14ac:dyDescent="0.25">
      <c r="A207" s="7"/>
      <c r="B207" s="20">
        <f>B169+1</f>
        <v>9</v>
      </c>
      <c r="C207" s="21" t="str">
        <f>'03-B.O.Q CIVIL WORK'!D16</f>
        <v>REHANDLING OF EARTHWORK
Rehandling of excavated earth within a lead of 25 m or within site premises, including loading, shifting, unloading, and stacking, is complete in all respects.</v>
      </c>
      <c r="D207" s="22"/>
      <c r="E207" s="22"/>
      <c r="F207" s="23"/>
      <c r="G207" s="22"/>
      <c r="H207" s="24" t="str">
        <f t="shared" ref="H207:H217" si="12">IF(PRODUCT(D207,E207,F207,G207,I207)=0,"",PRODUCT(D207,E207,F207,G207,I207))</f>
        <v/>
      </c>
      <c r="I207" s="25"/>
      <c r="J207" s="17" t="s">
        <v>56</v>
      </c>
      <c r="K207" s="7"/>
      <c r="L207" s="7"/>
      <c r="M207" s="7"/>
      <c r="N207" s="7"/>
    </row>
    <row r="208" spans="1:14" ht="13.2" x14ac:dyDescent="0.25">
      <c r="A208" s="7"/>
      <c r="B208" s="28"/>
      <c r="C208" s="29"/>
      <c r="D208" s="30"/>
      <c r="E208" s="30"/>
      <c r="F208" s="30"/>
      <c r="G208" s="30"/>
      <c r="H208" s="31" t="str">
        <f t="shared" si="12"/>
        <v/>
      </c>
      <c r="I208" s="32"/>
      <c r="J208" s="17" t="s">
        <v>58</v>
      </c>
      <c r="K208" s="7"/>
      <c r="L208" s="7"/>
      <c r="M208" s="7"/>
      <c r="N208" s="7"/>
    </row>
    <row r="209" spans="1:14" ht="39.6" x14ac:dyDescent="0.25">
      <c r="A209" s="7"/>
      <c r="B209" s="33" t="s">
        <v>62</v>
      </c>
      <c r="C209" s="21" t="s">
        <v>118</v>
      </c>
      <c r="D209" s="30">
        <v>1</v>
      </c>
      <c r="E209" s="30">
        <f>H203</f>
        <v>80.756875000000008</v>
      </c>
      <c r="F209" s="30"/>
      <c r="G209" s="30"/>
      <c r="H209" s="31">
        <f t="shared" si="12"/>
        <v>80.756875000000008</v>
      </c>
      <c r="I209" s="32"/>
      <c r="J209" s="17" t="s">
        <v>60</v>
      </c>
      <c r="K209" s="7"/>
      <c r="L209" s="7"/>
      <c r="M209" s="7"/>
      <c r="N209" s="7"/>
    </row>
    <row r="210" spans="1:14" ht="13.2" x14ac:dyDescent="0.25">
      <c r="A210" s="7"/>
      <c r="B210" s="34"/>
      <c r="C210" s="35"/>
      <c r="D210" s="30"/>
      <c r="E210" s="30"/>
      <c r="F210" s="30"/>
      <c r="G210" s="30"/>
      <c r="H210" s="31" t="str">
        <f t="shared" si="12"/>
        <v/>
      </c>
      <c r="I210" s="32"/>
      <c r="J210" s="17" t="s">
        <v>32</v>
      </c>
      <c r="K210" s="7"/>
      <c r="L210" s="7"/>
      <c r="M210" s="7"/>
      <c r="N210" s="7"/>
    </row>
    <row r="211" spans="1:14" ht="13.2" x14ac:dyDescent="0.25">
      <c r="A211" s="7"/>
      <c r="B211" s="34"/>
      <c r="C211" s="35"/>
      <c r="D211" s="30"/>
      <c r="E211" s="30"/>
      <c r="F211" s="30"/>
      <c r="G211" s="30"/>
      <c r="H211" s="31" t="str">
        <f t="shared" si="12"/>
        <v/>
      </c>
      <c r="I211" s="32"/>
      <c r="J211" s="17" t="s">
        <v>89</v>
      </c>
      <c r="K211" s="7"/>
      <c r="L211" s="7"/>
      <c r="M211" s="7"/>
      <c r="N211" s="7"/>
    </row>
    <row r="212" spans="1:14" ht="13.2" x14ac:dyDescent="0.25">
      <c r="A212" s="7"/>
      <c r="B212" s="34"/>
      <c r="C212" s="44"/>
      <c r="D212" s="30"/>
      <c r="E212" s="30"/>
      <c r="F212" s="30"/>
      <c r="G212" s="30"/>
      <c r="H212" s="31" t="str">
        <f t="shared" si="12"/>
        <v/>
      </c>
      <c r="I212" s="32"/>
      <c r="J212" s="17" t="s">
        <v>95</v>
      </c>
      <c r="K212" s="7"/>
      <c r="L212" s="7"/>
      <c r="M212" s="7"/>
      <c r="N212" s="7"/>
    </row>
    <row r="213" spans="1:14" ht="13.2" x14ac:dyDescent="0.25">
      <c r="A213" s="7"/>
      <c r="B213" s="34"/>
      <c r="C213" s="44"/>
      <c r="D213" s="30"/>
      <c r="E213" s="30"/>
      <c r="F213" s="30"/>
      <c r="G213" s="30"/>
      <c r="H213" s="31" t="str">
        <f t="shared" si="12"/>
        <v/>
      </c>
      <c r="I213" s="32"/>
      <c r="J213" s="17" t="s">
        <v>97</v>
      </c>
      <c r="K213" s="7"/>
      <c r="L213" s="7"/>
      <c r="M213" s="7"/>
      <c r="N213" s="7"/>
    </row>
    <row r="214" spans="1:14" ht="13.2" x14ac:dyDescent="0.25">
      <c r="A214" s="7"/>
      <c r="B214" s="34"/>
      <c r="C214" s="44"/>
      <c r="D214" s="30"/>
      <c r="E214" s="30"/>
      <c r="F214" s="30"/>
      <c r="G214" s="30"/>
      <c r="H214" s="31" t="str">
        <f t="shared" si="12"/>
        <v/>
      </c>
      <c r="I214" s="32"/>
      <c r="J214" s="17" t="s">
        <v>98</v>
      </c>
      <c r="K214" s="7"/>
      <c r="L214" s="7"/>
      <c r="M214" s="7"/>
      <c r="N214" s="7"/>
    </row>
    <row r="215" spans="1:14" ht="13.2" x14ac:dyDescent="0.25">
      <c r="A215" s="7"/>
      <c r="B215" s="34"/>
      <c r="C215" s="44"/>
      <c r="D215" s="30"/>
      <c r="E215" s="30"/>
      <c r="F215" s="30"/>
      <c r="G215" s="30"/>
      <c r="H215" s="31" t="str">
        <f t="shared" si="12"/>
        <v/>
      </c>
      <c r="I215" s="32"/>
      <c r="J215" s="7"/>
      <c r="K215" s="7"/>
      <c r="L215" s="7"/>
      <c r="M215" s="7"/>
      <c r="N215" s="7"/>
    </row>
    <row r="216" spans="1:14" ht="13.2" x14ac:dyDescent="0.25">
      <c r="A216" s="7"/>
      <c r="B216" s="34"/>
      <c r="C216" s="23"/>
      <c r="D216" s="30"/>
      <c r="E216" s="30"/>
      <c r="F216" s="30"/>
      <c r="G216" s="30"/>
      <c r="H216" s="31" t="str">
        <f t="shared" si="12"/>
        <v/>
      </c>
      <c r="I216" s="32"/>
      <c r="J216" s="7"/>
      <c r="K216" s="7"/>
      <c r="L216" s="7"/>
      <c r="M216" s="7"/>
      <c r="N216" s="7"/>
    </row>
    <row r="217" spans="1:14" ht="13.2" x14ac:dyDescent="0.25">
      <c r="A217" s="7"/>
      <c r="B217" s="34"/>
      <c r="C217" s="23"/>
      <c r="D217" s="30"/>
      <c r="E217" s="30"/>
      <c r="F217" s="30"/>
      <c r="G217" s="30"/>
      <c r="H217" s="31" t="str">
        <f t="shared" si="12"/>
        <v/>
      </c>
      <c r="I217" s="32"/>
      <c r="J217" s="7"/>
      <c r="K217" s="7"/>
      <c r="L217" s="7"/>
      <c r="M217" s="7"/>
      <c r="N217" s="7"/>
    </row>
    <row r="218" spans="1:14" ht="13.2" x14ac:dyDescent="0.25">
      <c r="A218" s="7"/>
      <c r="B218" s="36"/>
      <c r="C218" s="37"/>
      <c r="D218" s="37"/>
      <c r="E218" s="38"/>
      <c r="F218" s="480" t="s">
        <v>85</v>
      </c>
      <c r="G218" s="478"/>
      <c r="H218" s="39">
        <f>IF(SUM(H207:H217)=0,"",SUM(H207:H217))</f>
        <v>80.756875000000008</v>
      </c>
      <c r="I218" s="40" t="str">
        <f>IF(I206="1%steel","cft",IF(I206="1.5%steel","cft",IF(I206="2%steel","cft",I206)))</f>
        <v>cft</v>
      </c>
      <c r="J218" s="7"/>
      <c r="K218" s="7"/>
      <c r="L218" s="7"/>
      <c r="M218" s="7"/>
      <c r="N218" s="7"/>
    </row>
    <row r="219" spans="1:14" ht="13.2" x14ac:dyDescent="0.25">
      <c r="A219" s="7"/>
      <c r="B219" s="7"/>
      <c r="C219" s="7"/>
      <c r="D219" s="7"/>
      <c r="E219" s="7"/>
      <c r="F219" s="479" t="s">
        <v>86</v>
      </c>
      <c r="G219" s="476"/>
      <c r="H219" s="41">
        <v>0</v>
      </c>
      <c r="I219" s="42" t="str">
        <f>I218</f>
        <v>cft</v>
      </c>
      <c r="J219" s="7"/>
      <c r="K219" s="7"/>
      <c r="L219" s="7"/>
      <c r="M219" s="7"/>
      <c r="N219" s="7"/>
    </row>
    <row r="220" spans="1:14" ht="13.2" x14ac:dyDescent="0.25">
      <c r="A220" s="7"/>
      <c r="B220" s="7"/>
      <c r="C220" s="7"/>
      <c r="D220" s="7"/>
      <c r="E220" s="7"/>
      <c r="F220" s="480" t="s">
        <v>87</v>
      </c>
      <c r="G220" s="478"/>
      <c r="H220" s="39">
        <f>H219+H218</f>
        <v>80.756875000000008</v>
      </c>
      <c r="I220" s="40" t="str">
        <f>I218</f>
        <v>cft</v>
      </c>
      <c r="J220" s="7"/>
      <c r="K220" s="7"/>
      <c r="L220" s="7"/>
      <c r="M220" s="7"/>
      <c r="N220" s="7"/>
    </row>
    <row r="221" spans="1:14" ht="13.2" x14ac:dyDescent="0.25">
      <c r="A221" s="7"/>
      <c r="B221" s="7"/>
      <c r="C221" s="7"/>
      <c r="D221" s="7"/>
      <c r="E221" s="7"/>
      <c r="F221" s="7"/>
      <c r="G221" s="7"/>
      <c r="H221" s="7"/>
      <c r="I221" s="7"/>
      <c r="J221" s="7"/>
      <c r="K221" s="7"/>
      <c r="L221" s="7"/>
      <c r="M221" s="7"/>
      <c r="N221" s="7"/>
    </row>
    <row r="222" spans="1:14" ht="13.2" x14ac:dyDescent="0.25">
      <c r="A222" s="7"/>
      <c r="B222" s="7"/>
      <c r="C222" s="7"/>
      <c r="D222" s="7"/>
      <c r="E222" s="7"/>
      <c r="F222" s="7"/>
      <c r="G222" s="7"/>
      <c r="H222" s="7"/>
      <c r="I222" s="7"/>
      <c r="J222" s="7"/>
      <c r="K222" s="7"/>
      <c r="L222" s="7"/>
      <c r="M222" s="7"/>
      <c r="N222" s="7"/>
    </row>
    <row r="223" spans="1:14" ht="26.25" customHeight="1" x14ac:dyDescent="0.25">
      <c r="A223" s="7"/>
      <c r="B223" s="12" t="s">
        <v>119</v>
      </c>
      <c r="C223" s="13" t="s">
        <v>20</v>
      </c>
      <c r="D223" s="14"/>
      <c r="E223" s="14"/>
      <c r="F223" s="14"/>
      <c r="G223" s="15"/>
      <c r="H223" s="14"/>
      <c r="I223" s="16" t="s">
        <v>49</v>
      </c>
      <c r="J223" s="17" t="s">
        <v>54</v>
      </c>
      <c r="K223" s="7"/>
      <c r="L223" s="7"/>
      <c r="M223" s="7"/>
      <c r="N223" s="7"/>
    </row>
    <row r="224" spans="1:14" ht="92.4" x14ac:dyDescent="0.25">
      <c r="A224" s="7"/>
      <c r="B224" s="48">
        <f>B207+1</f>
        <v>10</v>
      </c>
      <c r="C224" s="21" t="str">
        <f>'03-B.O.Q CIVIL WORK'!D19</f>
        <v>Plain Cement Concrete (1:2:4)
In-situ mixing, placing, compaction, finishing, and curing of plain cement concrete (One Part of Cement, Two Parts of green &amp; free from clay lumps Sand, and Four Parts of blasted crushed aggregate ) in position, including provision of all materials, labor, plant, and equipment, complete in all respects in accordance with specifications and Engineer’s instructions.</v>
      </c>
      <c r="D224" s="22"/>
      <c r="E224" s="22"/>
      <c r="F224" s="49"/>
      <c r="G224" s="22"/>
      <c r="H224" s="24" t="str">
        <f t="shared" ref="H224:H249" si="13">IF(PRODUCT(D224,E224,F224,G224,I224)=0,"",PRODUCT(D224,E224,F224,G224,I224))</f>
        <v/>
      </c>
      <c r="I224" s="25"/>
      <c r="J224" s="17" t="s">
        <v>56</v>
      </c>
      <c r="K224" s="7"/>
      <c r="L224" s="7"/>
      <c r="M224" s="7"/>
      <c r="N224" s="7"/>
    </row>
    <row r="225" spans="1:14" ht="13.2" x14ac:dyDescent="0.25">
      <c r="A225" s="7"/>
      <c r="B225" s="34"/>
      <c r="C225" s="50"/>
      <c r="D225" s="22"/>
      <c r="E225" s="22"/>
      <c r="F225" s="22"/>
      <c r="G225" s="22"/>
      <c r="H225" s="24" t="str">
        <f t="shared" si="13"/>
        <v/>
      </c>
      <c r="I225" s="25"/>
      <c r="J225" s="17" t="s">
        <v>58</v>
      </c>
      <c r="K225" s="7"/>
      <c r="L225" s="7"/>
      <c r="M225" s="7"/>
      <c r="N225" s="7"/>
    </row>
    <row r="226" spans="1:14" ht="13.2" x14ac:dyDescent="0.25">
      <c r="A226" s="7"/>
      <c r="B226" s="28" t="s">
        <v>62</v>
      </c>
      <c r="C226" s="35" t="s">
        <v>63</v>
      </c>
      <c r="D226" s="30"/>
      <c r="E226" s="30"/>
      <c r="F226" s="30"/>
      <c r="G226" s="30"/>
      <c r="H226" s="24" t="str">
        <f t="shared" si="13"/>
        <v/>
      </c>
      <c r="I226" s="25"/>
      <c r="J226" s="17" t="s">
        <v>60</v>
      </c>
      <c r="K226" s="7"/>
      <c r="L226" s="7"/>
      <c r="M226" s="7"/>
      <c r="N226" s="7"/>
    </row>
    <row r="227" spans="1:14" ht="13.2" x14ac:dyDescent="0.25">
      <c r="A227" s="7"/>
      <c r="B227" s="28"/>
      <c r="C227" s="35" t="s">
        <v>64</v>
      </c>
      <c r="D227" s="30">
        <v>1</v>
      </c>
      <c r="E227" s="30">
        <v>16</v>
      </c>
      <c r="F227" s="30">
        <v>0.75</v>
      </c>
      <c r="G227" s="30">
        <v>0.5</v>
      </c>
      <c r="H227" s="31">
        <f t="shared" si="13"/>
        <v>6</v>
      </c>
      <c r="I227" s="25"/>
      <c r="J227" s="17" t="s">
        <v>32</v>
      </c>
      <c r="K227" s="7"/>
      <c r="L227" s="7"/>
      <c r="M227" s="7"/>
      <c r="N227" s="7"/>
    </row>
    <row r="228" spans="1:14" ht="13.2" x14ac:dyDescent="0.25">
      <c r="A228" s="7"/>
      <c r="B228" s="28"/>
      <c r="C228" s="35" t="s">
        <v>65</v>
      </c>
      <c r="D228" s="30">
        <v>1</v>
      </c>
      <c r="E228" s="30">
        <v>25</v>
      </c>
      <c r="F228" s="30">
        <f>F227</f>
        <v>0.75</v>
      </c>
      <c r="G228" s="30">
        <v>0.5</v>
      </c>
      <c r="H228" s="31">
        <f t="shared" si="13"/>
        <v>9.375</v>
      </c>
      <c r="I228" s="25"/>
      <c r="J228" s="17" t="s">
        <v>89</v>
      </c>
      <c r="K228" s="7"/>
      <c r="L228" s="7"/>
      <c r="M228" s="7"/>
      <c r="N228" s="7"/>
    </row>
    <row r="229" spans="1:14" ht="13.2" x14ac:dyDescent="0.25">
      <c r="A229" s="7"/>
      <c r="B229" s="28"/>
      <c r="C229" s="35" t="s">
        <v>66</v>
      </c>
      <c r="D229" s="30">
        <v>1</v>
      </c>
      <c r="E229" s="30">
        <v>25</v>
      </c>
      <c r="F229" s="30">
        <f>F227</f>
        <v>0.75</v>
      </c>
      <c r="G229" s="30">
        <v>0.5</v>
      </c>
      <c r="H229" s="31">
        <f t="shared" si="13"/>
        <v>9.375</v>
      </c>
      <c r="I229" s="25"/>
      <c r="J229" s="17" t="s">
        <v>95</v>
      </c>
      <c r="K229" s="7"/>
      <c r="L229" s="7"/>
      <c r="M229" s="7"/>
      <c r="N229" s="7"/>
    </row>
    <row r="230" spans="1:14" ht="13.2" x14ac:dyDescent="0.25">
      <c r="A230" s="7"/>
      <c r="B230" s="28"/>
      <c r="C230" s="35" t="s">
        <v>67</v>
      </c>
      <c r="D230" s="30">
        <v>1</v>
      </c>
      <c r="E230" s="30">
        <v>16</v>
      </c>
      <c r="F230" s="30">
        <f>F227</f>
        <v>0.75</v>
      </c>
      <c r="G230" s="30">
        <v>0.5</v>
      </c>
      <c r="H230" s="31">
        <f t="shared" si="13"/>
        <v>6</v>
      </c>
      <c r="I230" s="25"/>
      <c r="J230" s="17" t="s">
        <v>97</v>
      </c>
      <c r="K230" s="7"/>
      <c r="L230" s="7"/>
      <c r="M230" s="7"/>
      <c r="N230" s="7"/>
    </row>
    <row r="231" spans="1:14" ht="13.2" x14ac:dyDescent="0.25">
      <c r="A231" s="7"/>
      <c r="B231" s="28"/>
      <c r="C231" s="35" t="s">
        <v>68</v>
      </c>
      <c r="D231" s="30">
        <v>1</v>
      </c>
      <c r="E231" s="30">
        <v>25</v>
      </c>
      <c r="F231" s="30">
        <f>F227</f>
        <v>0.75</v>
      </c>
      <c r="G231" s="30">
        <v>0.5</v>
      </c>
      <c r="H231" s="31">
        <f t="shared" si="13"/>
        <v>9.375</v>
      </c>
      <c r="I231" s="25"/>
      <c r="J231" s="17" t="s">
        <v>98</v>
      </c>
      <c r="K231" s="7"/>
      <c r="L231" s="7"/>
      <c r="M231" s="7"/>
      <c r="N231" s="7"/>
    </row>
    <row r="232" spans="1:14" ht="13.2" x14ac:dyDescent="0.25">
      <c r="A232" s="7"/>
      <c r="B232" s="28"/>
      <c r="C232" s="35" t="s">
        <v>69</v>
      </c>
      <c r="D232" s="30">
        <v>1</v>
      </c>
      <c r="E232" s="30">
        <v>25</v>
      </c>
      <c r="F232" s="30">
        <f>F227</f>
        <v>0.75</v>
      </c>
      <c r="G232" s="30">
        <v>0.5</v>
      </c>
      <c r="H232" s="31">
        <f t="shared" si="13"/>
        <v>9.375</v>
      </c>
      <c r="I232" s="25"/>
      <c r="J232" s="17" t="s">
        <v>42</v>
      </c>
      <c r="K232" s="7"/>
      <c r="L232" s="7"/>
      <c r="M232" s="7"/>
      <c r="N232" s="7"/>
    </row>
    <row r="233" spans="1:14" ht="13.2" x14ac:dyDescent="0.25">
      <c r="A233" s="7"/>
      <c r="B233" s="28"/>
      <c r="C233" s="35" t="s">
        <v>70</v>
      </c>
      <c r="D233" s="30">
        <v>1</v>
      </c>
      <c r="E233" s="30">
        <v>16</v>
      </c>
      <c r="F233" s="30">
        <f>F227</f>
        <v>0.75</v>
      </c>
      <c r="G233" s="30">
        <v>0.5</v>
      </c>
      <c r="H233" s="31">
        <f t="shared" si="13"/>
        <v>6</v>
      </c>
      <c r="I233" s="25"/>
      <c r="J233" s="45" t="s">
        <v>104</v>
      </c>
      <c r="K233" s="7"/>
      <c r="L233" s="7"/>
      <c r="M233" s="7"/>
      <c r="N233" s="7"/>
    </row>
    <row r="234" spans="1:14" ht="13.2" x14ac:dyDescent="0.25">
      <c r="A234" s="7"/>
      <c r="B234" s="28"/>
      <c r="C234" s="35" t="s">
        <v>71</v>
      </c>
      <c r="D234" s="30">
        <v>1</v>
      </c>
      <c r="E234" s="30">
        <v>16</v>
      </c>
      <c r="F234" s="30">
        <f>F227</f>
        <v>0.75</v>
      </c>
      <c r="G234" s="30">
        <v>0.5</v>
      </c>
      <c r="H234" s="31">
        <f t="shared" si="13"/>
        <v>6</v>
      </c>
      <c r="I234" s="25"/>
      <c r="J234" s="7"/>
      <c r="K234" s="7"/>
      <c r="L234" s="7"/>
      <c r="M234" s="7"/>
      <c r="N234" s="7"/>
    </row>
    <row r="235" spans="1:14" ht="13.2" x14ac:dyDescent="0.25">
      <c r="A235" s="7"/>
      <c r="B235" s="28"/>
      <c r="C235" s="35"/>
      <c r="D235" s="30"/>
      <c r="E235" s="30"/>
      <c r="F235" s="30"/>
      <c r="G235" s="30"/>
      <c r="H235" s="31" t="str">
        <f t="shared" si="13"/>
        <v/>
      </c>
      <c r="I235" s="25"/>
      <c r="J235" s="46"/>
      <c r="K235" s="7"/>
      <c r="L235" s="7"/>
      <c r="M235" s="7"/>
      <c r="N235" s="7"/>
    </row>
    <row r="236" spans="1:14" ht="13.2" x14ac:dyDescent="0.25">
      <c r="A236" s="7"/>
      <c r="B236" s="28" t="s">
        <v>72</v>
      </c>
      <c r="C236" s="35" t="s">
        <v>73</v>
      </c>
      <c r="D236" s="30"/>
      <c r="E236" s="30"/>
      <c r="F236" s="30"/>
      <c r="G236" s="30"/>
      <c r="H236" s="31" t="str">
        <f t="shared" si="13"/>
        <v/>
      </c>
      <c r="I236" s="25"/>
      <c r="J236" s="7"/>
      <c r="K236" s="47"/>
      <c r="L236" s="7"/>
      <c r="M236" s="7"/>
      <c r="N236" s="7"/>
    </row>
    <row r="237" spans="1:14" ht="13.2" x14ac:dyDescent="0.25">
      <c r="A237" s="7"/>
      <c r="B237" s="28"/>
      <c r="C237" s="35" t="s">
        <v>74</v>
      </c>
      <c r="D237" s="30">
        <v>1</v>
      </c>
      <c r="E237" s="30">
        <f>0.75+16+0.75+25+0.75</f>
        <v>43.25</v>
      </c>
      <c r="F237" s="30">
        <f>F234</f>
        <v>0.75</v>
      </c>
      <c r="G237" s="30">
        <v>0.5</v>
      </c>
      <c r="H237" s="31">
        <f t="shared" si="13"/>
        <v>16.21875</v>
      </c>
      <c r="I237" s="25"/>
      <c r="J237" s="7"/>
      <c r="K237" s="7"/>
      <c r="L237" s="7"/>
      <c r="M237" s="7"/>
      <c r="N237" s="7"/>
    </row>
    <row r="238" spans="1:14" ht="13.2" x14ac:dyDescent="0.25">
      <c r="A238" s="7"/>
      <c r="B238" s="28"/>
      <c r="C238" s="35" t="s">
        <v>68</v>
      </c>
      <c r="D238" s="30">
        <v>1</v>
      </c>
      <c r="E238" s="30">
        <v>25</v>
      </c>
      <c r="F238" s="30">
        <f>F234</f>
        <v>0.75</v>
      </c>
      <c r="G238" s="30">
        <v>0.5</v>
      </c>
      <c r="H238" s="31">
        <f t="shared" si="13"/>
        <v>9.375</v>
      </c>
      <c r="I238" s="25"/>
      <c r="J238" s="7"/>
      <c r="K238" s="7"/>
      <c r="L238" s="7"/>
      <c r="M238" s="7"/>
      <c r="N238" s="7"/>
    </row>
    <row r="239" spans="1:14" ht="13.2" x14ac:dyDescent="0.25">
      <c r="A239" s="7"/>
      <c r="B239" s="28"/>
      <c r="C239" s="35" t="s">
        <v>75</v>
      </c>
      <c r="D239" s="30">
        <v>1</v>
      </c>
      <c r="E239" s="30">
        <v>16</v>
      </c>
      <c r="F239" s="30">
        <f>F238</f>
        <v>0.75</v>
      </c>
      <c r="G239" s="30">
        <v>0.5</v>
      </c>
      <c r="H239" s="31">
        <f t="shared" si="13"/>
        <v>6</v>
      </c>
      <c r="I239" s="25"/>
      <c r="J239" s="7"/>
      <c r="K239" s="7"/>
      <c r="L239" s="7"/>
      <c r="M239" s="7"/>
      <c r="N239" s="7"/>
    </row>
    <row r="240" spans="1:14" ht="13.2" x14ac:dyDescent="0.25">
      <c r="A240" s="7"/>
      <c r="B240" s="28"/>
      <c r="C240" s="35" t="s">
        <v>71</v>
      </c>
      <c r="D240" s="30">
        <v>1</v>
      </c>
      <c r="E240" s="30">
        <v>16</v>
      </c>
      <c r="F240" s="30">
        <f>F238</f>
        <v>0.75</v>
      </c>
      <c r="G240" s="30">
        <v>0.5</v>
      </c>
      <c r="H240" s="31">
        <f t="shared" si="13"/>
        <v>6</v>
      </c>
      <c r="I240" s="25"/>
      <c r="J240" s="7"/>
      <c r="K240" s="7"/>
      <c r="L240" s="7"/>
      <c r="M240" s="7"/>
      <c r="N240" s="7"/>
    </row>
    <row r="241" spans="1:14" ht="13.2" x14ac:dyDescent="0.25">
      <c r="A241" s="7"/>
      <c r="B241" s="28"/>
      <c r="C241" s="35" t="s">
        <v>76</v>
      </c>
      <c r="D241" s="30">
        <v>1</v>
      </c>
      <c r="E241" s="30">
        <v>9</v>
      </c>
      <c r="F241" s="30">
        <f>F238</f>
        <v>0.75</v>
      </c>
      <c r="G241" s="30">
        <v>0.5</v>
      </c>
      <c r="H241" s="31">
        <f t="shared" si="13"/>
        <v>3.375</v>
      </c>
      <c r="I241" s="25"/>
      <c r="J241" s="7"/>
      <c r="K241" s="7"/>
      <c r="L241" s="7"/>
      <c r="M241" s="7"/>
      <c r="N241" s="7"/>
    </row>
    <row r="242" spans="1:14" ht="13.2" x14ac:dyDescent="0.25">
      <c r="A242" s="7"/>
      <c r="B242" s="28"/>
      <c r="C242" s="35" t="s">
        <v>77</v>
      </c>
      <c r="D242" s="30">
        <v>1</v>
      </c>
      <c r="E242" s="30">
        <v>25</v>
      </c>
      <c r="F242" s="30">
        <f>F238</f>
        <v>0.75</v>
      </c>
      <c r="G242" s="30">
        <v>0.5</v>
      </c>
      <c r="H242" s="31">
        <f t="shared" si="13"/>
        <v>9.375</v>
      </c>
      <c r="I242" s="25"/>
      <c r="J242" s="7"/>
      <c r="K242" s="7"/>
      <c r="L242" s="7"/>
      <c r="M242" s="7"/>
      <c r="N242" s="7"/>
    </row>
    <row r="243" spans="1:14" ht="13.2" x14ac:dyDescent="0.25">
      <c r="A243" s="7"/>
      <c r="B243" s="28"/>
      <c r="C243" s="35"/>
      <c r="D243" s="30"/>
      <c r="E243" s="30"/>
      <c r="F243" s="30"/>
      <c r="G243" s="30"/>
      <c r="H243" s="31" t="str">
        <f t="shared" si="13"/>
        <v/>
      </c>
      <c r="I243" s="25"/>
      <c r="J243" s="7"/>
      <c r="K243" s="7"/>
      <c r="L243" s="7"/>
      <c r="M243" s="7"/>
      <c r="N243" s="7"/>
    </row>
    <row r="244" spans="1:14" ht="13.2" x14ac:dyDescent="0.25">
      <c r="A244" s="7"/>
      <c r="B244" s="28"/>
      <c r="C244" s="35"/>
      <c r="D244" s="30"/>
      <c r="E244" s="30"/>
      <c r="F244" s="30"/>
      <c r="G244" s="30"/>
      <c r="H244" s="31" t="str">
        <f t="shared" si="13"/>
        <v/>
      </c>
      <c r="I244" s="25"/>
      <c r="J244" s="7"/>
      <c r="K244" s="7"/>
      <c r="L244" s="7"/>
      <c r="M244" s="7"/>
      <c r="N244" s="7"/>
    </row>
    <row r="245" spans="1:14" ht="13.2" x14ac:dyDescent="0.25">
      <c r="A245" s="7"/>
      <c r="B245" s="28"/>
      <c r="C245" s="35"/>
      <c r="D245" s="30"/>
      <c r="E245" s="30"/>
      <c r="F245" s="30"/>
      <c r="G245" s="30"/>
      <c r="H245" s="31" t="str">
        <f t="shared" si="13"/>
        <v/>
      </c>
      <c r="I245" s="25"/>
      <c r="J245" s="7"/>
      <c r="K245" s="7"/>
      <c r="L245" s="7"/>
      <c r="M245" s="7"/>
      <c r="N245" s="7"/>
    </row>
    <row r="246" spans="1:14" ht="26.4" x14ac:dyDescent="0.25">
      <c r="A246" s="7"/>
      <c r="B246" s="28"/>
      <c r="C246" s="21" t="s">
        <v>120</v>
      </c>
      <c r="D246" s="30"/>
      <c r="E246" s="30"/>
      <c r="F246" s="30"/>
      <c r="G246" s="30"/>
      <c r="H246" s="31" t="str">
        <f t="shared" si="13"/>
        <v/>
      </c>
      <c r="I246" s="25"/>
      <c r="J246" s="7"/>
      <c r="K246" s="7"/>
      <c r="L246" s="7"/>
      <c r="M246" s="7"/>
      <c r="N246" s="7"/>
    </row>
    <row r="247" spans="1:14" ht="13.2" x14ac:dyDescent="0.25">
      <c r="A247" s="7"/>
      <c r="B247" s="28"/>
      <c r="C247" s="35" t="s">
        <v>83</v>
      </c>
      <c r="D247" s="30">
        <v>2</v>
      </c>
      <c r="E247" s="30">
        <v>5</v>
      </c>
      <c r="F247" s="30">
        <v>6</v>
      </c>
      <c r="G247" s="30">
        <f>G237</f>
        <v>0.5</v>
      </c>
      <c r="H247" s="31">
        <f t="shared" si="13"/>
        <v>30</v>
      </c>
      <c r="I247" s="25"/>
      <c r="J247" s="7"/>
      <c r="K247" s="7"/>
      <c r="L247" s="7"/>
      <c r="M247" s="7"/>
      <c r="N247" s="7"/>
    </row>
    <row r="248" spans="1:14" ht="13.2" x14ac:dyDescent="0.25">
      <c r="A248" s="7"/>
      <c r="B248" s="34"/>
      <c r="C248" s="49"/>
      <c r="D248" s="22"/>
      <c r="E248" s="22"/>
      <c r="F248" s="22"/>
      <c r="G248" s="22"/>
      <c r="H248" s="31" t="str">
        <f t="shared" si="13"/>
        <v/>
      </c>
      <c r="I248" s="25"/>
      <c r="J248" s="7"/>
      <c r="K248" s="7"/>
      <c r="L248" s="7"/>
      <c r="M248" s="7"/>
      <c r="N248" s="7"/>
    </row>
    <row r="249" spans="1:14" ht="13.2" x14ac:dyDescent="0.25">
      <c r="A249" s="7"/>
      <c r="B249" s="34"/>
      <c r="C249" s="49"/>
      <c r="D249" s="22"/>
      <c r="E249" s="22"/>
      <c r="F249" s="22"/>
      <c r="G249" s="22"/>
      <c r="H249" s="24" t="str">
        <f t="shared" si="13"/>
        <v/>
      </c>
      <c r="I249" s="25"/>
      <c r="J249" s="7"/>
      <c r="K249" s="7"/>
      <c r="L249" s="7"/>
      <c r="M249" s="7"/>
      <c r="N249" s="7"/>
    </row>
    <row r="250" spans="1:14" ht="13.2" x14ac:dyDescent="0.25">
      <c r="A250" s="7"/>
      <c r="B250" s="36"/>
      <c r="C250" s="51"/>
      <c r="D250" s="51"/>
      <c r="E250" s="38"/>
      <c r="F250" s="477" t="s">
        <v>85</v>
      </c>
      <c r="G250" s="478"/>
      <c r="H250" s="52">
        <f>IF(SUM(H224:H249)=0,"",SUM(H224:H249))</f>
        <v>141.84375</v>
      </c>
      <c r="I250" s="53" t="str">
        <f>IF(I223="1%steel","cft",IF(I223="1.5%steel","cft",IF(I223="2%steel","cft",I223)))</f>
        <v>cft</v>
      </c>
      <c r="J250" s="7"/>
      <c r="K250" s="7"/>
      <c r="L250" s="7"/>
      <c r="M250" s="7"/>
      <c r="N250" s="7"/>
    </row>
    <row r="251" spans="1:14" ht="13.2" x14ac:dyDescent="0.25">
      <c r="A251" s="7"/>
      <c r="B251" s="7"/>
      <c r="C251" s="7"/>
      <c r="D251" s="7"/>
      <c r="E251" s="7"/>
      <c r="F251" s="475" t="s">
        <v>86</v>
      </c>
      <c r="G251" s="476"/>
      <c r="H251" s="41">
        <v>0</v>
      </c>
      <c r="I251" s="54" t="str">
        <f>I250</f>
        <v>cft</v>
      </c>
      <c r="J251" s="7"/>
      <c r="K251" s="7"/>
      <c r="L251" s="7"/>
      <c r="M251" s="7"/>
      <c r="N251" s="7"/>
    </row>
    <row r="252" spans="1:14" ht="13.2" x14ac:dyDescent="0.25">
      <c r="A252" s="7"/>
      <c r="B252" s="7"/>
      <c r="C252" s="7"/>
      <c r="D252" s="7"/>
      <c r="E252" s="7"/>
      <c r="F252" s="477" t="s">
        <v>87</v>
      </c>
      <c r="G252" s="478"/>
      <c r="H252" s="55">
        <f>H251+H250</f>
        <v>141.84375</v>
      </c>
      <c r="I252" s="53" t="str">
        <f>I250</f>
        <v>cft</v>
      </c>
      <c r="J252" s="7"/>
      <c r="K252" s="7"/>
      <c r="L252" s="7"/>
      <c r="M252" s="7"/>
      <c r="N252" s="7"/>
    </row>
    <row r="253" spans="1:14" ht="13.2" x14ac:dyDescent="0.25">
      <c r="A253" s="7"/>
      <c r="B253" s="7"/>
      <c r="C253" s="7"/>
      <c r="D253" s="7"/>
      <c r="E253" s="7"/>
      <c r="F253" s="7"/>
      <c r="G253" s="7"/>
      <c r="H253" s="56"/>
      <c r="I253" s="7"/>
      <c r="J253" s="7"/>
      <c r="K253" s="7"/>
      <c r="L253" s="7"/>
      <c r="M253" s="7"/>
      <c r="N253" s="7"/>
    </row>
    <row r="254" spans="1:14" ht="13.2" x14ac:dyDescent="0.25">
      <c r="A254" s="7"/>
      <c r="B254" s="7"/>
      <c r="C254" s="7"/>
      <c r="D254" s="7"/>
      <c r="E254" s="7"/>
      <c r="F254" s="7"/>
      <c r="G254" s="7"/>
      <c r="H254" s="7"/>
      <c r="I254" s="7"/>
      <c r="J254" s="7"/>
      <c r="K254" s="7"/>
      <c r="L254" s="7"/>
      <c r="M254" s="7"/>
      <c r="N254" s="7"/>
    </row>
    <row r="255" spans="1:14" ht="22.5" customHeight="1" x14ac:dyDescent="0.25">
      <c r="A255" s="7"/>
      <c r="B255" s="12" t="s">
        <v>119</v>
      </c>
      <c r="C255" s="13" t="s">
        <v>20</v>
      </c>
      <c r="D255" s="14"/>
      <c r="E255" s="14"/>
      <c r="F255" s="14"/>
      <c r="G255" s="15"/>
      <c r="H255" s="14"/>
      <c r="I255" s="16" t="s">
        <v>49</v>
      </c>
      <c r="J255" s="17" t="s">
        <v>54</v>
      </c>
      <c r="K255" s="7"/>
      <c r="L255" s="7"/>
      <c r="M255" s="7"/>
      <c r="N255" s="7"/>
    </row>
    <row r="256" spans="1:14" ht="81" customHeight="1" x14ac:dyDescent="0.25">
      <c r="A256" s="7"/>
      <c r="B256" s="48">
        <f>B224+1</f>
        <v>11</v>
      </c>
      <c r="C256" s="57" t="str">
        <f>'03-B.O.Q CIVIL WORK'!D20</f>
        <v>Plain Cement Concrete (1:4:8)
In-situ mixing, placing, compaction, finishing, and curing of plain cement concrete (One Part of Cement, Four Parts of green &amp; free from clay lumps Sand, and Eight Parts of blasted crushed aggregate ) in position, including provision of all materials, labor, plant, and equipment, complete in all respects in accordance with specifications and the Engineer’s instructions.</v>
      </c>
      <c r="D256" s="22"/>
      <c r="E256" s="22"/>
      <c r="F256" s="49"/>
      <c r="G256" s="22"/>
      <c r="H256" s="31" t="str">
        <f t="shared" ref="H256:H287" si="14">IF(PRODUCT(D256,E256,F256,G256,I256)=0,"",PRODUCT(D256,E256,F256,G256,I256))</f>
        <v/>
      </c>
      <c r="I256" s="25"/>
      <c r="J256" s="17" t="s">
        <v>56</v>
      </c>
      <c r="K256" s="7"/>
      <c r="L256" s="7"/>
      <c r="M256" s="7"/>
      <c r="N256" s="7"/>
    </row>
    <row r="257" spans="1:14" ht="13.2" x14ac:dyDescent="0.25">
      <c r="A257" s="7"/>
      <c r="B257" s="34"/>
      <c r="C257" s="50"/>
      <c r="D257" s="22"/>
      <c r="E257" s="22"/>
      <c r="F257" s="22"/>
      <c r="G257" s="22"/>
      <c r="H257" s="31" t="str">
        <f t="shared" si="14"/>
        <v/>
      </c>
      <c r="I257" s="25"/>
      <c r="J257" s="17" t="s">
        <v>58</v>
      </c>
      <c r="K257" s="7"/>
      <c r="L257" s="7"/>
      <c r="M257" s="7"/>
      <c r="N257" s="7"/>
    </row>
    <row r="258" spans="1:14" ht="13.2" x14ac:dyDescent="0.25">
      <c r="A258" s="7"/>
      <c r="B258" s="28" t="s">
        <v>62</v>
      </c>
      <c r="C258" s="35" t="s">
        <v>63</v>
      </c>
      <c r="D258" s="30"/>
      <c r="E258" s="30"/>
      <c r="F258" s="30"/>
      <c r="G258" s="30"/>
      <c r="H258" s="31" t="str">
        <f t="shared" si="14"/>
        <v/>
      </c>
      <c r="I258" s="25"/>
      <c r="J258" s="17"/>
      <c r="K258" s="7"/>
      <c r="L258" s="7"/>
      <c r="M258" s="7"/>
      <c r="N258" s="7"/>
    </row>
    <row r="259" spans="1:14" ht="13.2" x14ac:dyDescent="0.25">
      <c r="A259" s="7"/>
      <c r="B259" s="28"/>
      <c r="C259" s="35" t="s">
        <v>64</v>
      </c>
      <c r="D259" s="30">
        <v>1</v>
      </c>
      <c r="E259" s="30">
        <v>16</v>
      </c>
      <c r="F259" s="30">
        <v>0.75</v>
      </c>
      <c r="G259" s="30">
        <v>0.25</v>
      </c>
      <c r="H259" s="31">
        <f t="shared" si="14"/>
        <v>3</v>
      </c>
      <c r="I259" s="25"/>
      <c r="J259" s="17"/>
      <c r="K259" s="7"/>
      <c r="L259" s="7"/>
      <c r="M259" s="7"/>
      <c r="N259" s="7"/>
    </row>
    <row r="260" spans="1:14" ht="13.2" x14ac:dyDescent="0.25">
      <c r="A260" s="7"/>
      <c r="B260" s="28"/>
      <c r="C260" s="35" t="s">
        <v>65</v>
      </c>
      <c r="D260" s="30">
        <v>1</v>
      </c>
      <c r="E260" s="30">
        <v>25</v>
      </c>
      <c r="F260" s="30">
        <f>F259</f>
        <v>0.75</v>
      </c>
      <c r="G260" s="30">
        <v>0.25</v>
      </c>
      <c r="H260" s="31">
        <f t="shared" si="14"/>
        <v>4.6875</v>
      </c>
      <c r="I260" s="25"/>
      <c r="J260" s="17"/>
      <c r="K260" s="7"/>
      <c r="L260" s="7"/>
      <c r="M260" s="7"/>
      <c r="N260" s="7"/>
    </row>
    <row r="261" spans="1:14" ht="13.2" x14ac:dyDescent="0.25">
      <c r="A261" s="7"/>
      <c r="B261" s="28"/>
      <c r="C261" s="35" t="s">
        <v>66</v>
      </c>
      <c r="D261" s="30">
        <v>1</v>
      </c>
      <c r="E261" s="30">
        <v>25</v>
      </c>
      <c r="F261" s="30">
        <f>F259</f>
        <v>0.75</v>
      </c>
      <c r="G261" s="30">
        <v>0.25</v>
      </c>
      <c r="H261" s="31">
        <f t="shared" si="14"/>
        <v>4.6875</v>
      </c>
      <c r="I261" s="25"/>
      <c r="J261" s="17"/>
      <c r="K261" s="7"/>
      <c r="L261" s="7"/>
      <c r="M261" s="7"/>
      <c r="N261" s="7"/>
    </row>
    <row r="262" spans="1:14" ht="13.2" x14ac:dyDescent="0.25">
      <c r="A262" s="7"/>
      <c r="B262" s="28"/>
      <c r="C262" s="35" t="s">
        <v>67</v>
      </c>
      <c r="D262" s="30">
        <v>1</v>
      </c>
      <c r="E262" s="30">
        <v>16</v>
      </c>
      <c r="F262" s="30">
        <f>F259</f>
        <v>0.75</v>
      </c>
      <c r="G262" s="30">
        <v>0.25</v>
      </c>
      <c r="H262" s="31">
        <f t="shared" si="14"/>
        <v>3</v>
      </c>
      <c r="I262" s="25"/>
      <c r="J262" s="17"/>
      <c r="K262" s="7"/>
      <c r="L262" s="7"/>
      <c r="M262" s="7"/>
      <c r="N262" s="7"/>
    </row>
    <row r="263" spans="1:14" ht="13.2" x14ac:dyDescent="0.25">
      <c r="A263" s="7"/>
      <c r="B263" s="28"/>
      <c r="C263" s="35" t="s">
        <v>68</v>
      </c>
      <c r="D263" s="30">
        <v>1</v>
      </c>
      <c r="E263" s="30">
        <v>25</v>
      </c>
      <c r="F263" s="30">
        <f>F259</f>
        <v>0.75</v>
      </c>
      <c r="G263" s="30">
        <v>0.25</v>
      </c>
      <c r="H263" s="31">
        <f t="shared" si="14"/>
        <v>4.6875</v>
      </c>
      <c r="I263" s="25"/>
      <c r="J263" s="17"/>
      <c r="K263" s="7"/>
      <c r="L263" s="7"/>
      <c r="M263" s="7"/>
      <c r="N263" s="7"/>
    </row>
    <row r="264" spans="1:14" ht="13.2" x14ac:dyDescent="0.25">
      <c r="A264" s="7"/>
      <c r="B264" s="28"/>
      <c r="C264" s="35" t="s">
        <v>69</v>
      </c>
      <c r="D264" s="30">
        <v>1</v>
      </c>
      <c r="E264" s="30">
        <v>25</v>
      </c>
      <c r="F264" s="30">
        <f>F259</f>
        <v>0.75</v>
      </c>
      <c r="G264" s="30">
        <v>0.25</v>
      </c>
      <c r="H264" s="31">
        <f t="shared" si="14"/>
        <v>4.6875</v>
      </c>
      <c r="I264" s="25"/>
      <c r="J264" s="17"/>
      <c r="K264" s="7"/>
      <c r="L264" s="7"/>
      <c r="M264" s="7"/>
      <c r="N264" s="7"/>
    </row>
    <row r="265" spans="1:14" ht="13.2" x14ac:dyDescent="0.25">
      <c r="A265" s="7"/>
      <c r="B265" s="28"/>
      <c r="C265" s="35" t="s">
        <v>70</v>
      </c>
      <c r="D265" s="30">
        <v>1</v>
      </c>
      <c r="E265" s="30">
        <v>16</v>
      </c>
      <c r="F265" s="30">
        <f>F259</f>
        <v>0.75</v>
      </c>
      <c r="G265" s="30">
        <v>0.25</v>
      </c>
      <c r="H265" s="31">
        <f t="shared" si="14"/>
        <v>3</v>
      </c>
      <c r="I265" s="25"/>
      <c r="J265" s="17"/>
      <c r="K265" s="7"/>
      <c r="L265" s="7"/>
      <c r="M265" s="7"/>
      <c r="N265" s="7"/>
    </row>
    <row r="266" spans="1:14" ht="13.2" x14ac:dyDescent="0.25">
      <c r="A266" s="7"/>
      <c r="B266" s="28"/>
      <c r="C266" s="35" t="s">
        <v>71</v>
      </c>
      <c r="D266" s="30">
        <v>1</v>
      </c>
      <c r="E266" s="30">
        <v>16</v>
      </c>
      <c r="F266" s="30">
        <f>F259</f>
        <v>0.75</v>
      </c>
      <c r="G266" s="30">
        <v>0.25</v>
      </c>
      <c r="H266" s="31">
        <f t="shared" si="14"/>
        <v>3</v>
      </c>
      <c r="I266" s="25"/>
      <c r="J266" s="17"/>
      <c r="K266" s="7"/>
      <c r="L266" s="7"/>
      <c r="M266" s="7"/>
      <c r="N266" s="7"/>
    </row>
    <row r="267" spans="1:14" ht="13.2" x14ac:dyDescent="0.25">
      <c r="A267" s="7"/>
      <c r="B267" s="28"/>
      <c r="C267" s="35"/>
      <c r="D267" s="30"/>
      <c r="E267" s="30"/>
      <c r="F267" s="30"/>
      <c r="G267" s="30"/>
      <c r="H267" s="31" t="str">
        <f t="shared" si="14"/>
        <v/>
      </c>
      <c r="I267" s="25"/>
      <c r="J267" s="17"/>
      <c r="K267" s="7"/>
      <c r="L267" s="7"/>
      <c r="M267" s="7"/>
      <c r="N267" s="7"/>
    </row>
    <row r="268" spans="1:14" ht="13.2" x14ac:dyDescent="0.25">
      <c r="A268" s="7"/>
      <c r="B268" s="28" t="s">
        <v>72</v>
      </c>
      <c r="C268" s="35" t="s">
        <v>73</v>
      </c>
      <c r="D268" s="30"/>
      <c r="E268" s="30"/>
      <c r="F268" s="30"/>
      <c r="G268" s="30"/>
      <c r="H268" s="31" t="str">
        <f t="shared" si="14"/>
        <v/>
      </c>
      <c r="I268" s="25"/>
      <c r="J268" s="17"/>
      <c r="K268" s="7"/>
      <c r="L268" s="7"/>
      <c r="M268" s="7"/>
      <c r="N268" s="7"/>
    </row>
    <row r="269" spans="1:14" ht="13.2" x14ac:dyDescent="0.25">
      <c r="A269" s="7"/>
      <c r="B269" s="28"/>
      <c r="C269" s="35" t="s">
        <v>74</v>
      </c>
      <c r="D269" s="30">
        <v>1</v>
      </c>
      <c r="E269" s="30">
        <f>0.75+16+0.75+25+0.75</f>
        <v>43.25</v>
      </c>
      <c r="F269" s="30">
        <f>F266</f>
        <v>0.75</v>
      </c>
      <c r="G269" s="30">
        <v>0.25</v>
      </c>
      <c r="H269" s="31">
        <f t="shared" si="14"/>
        <v>8.109375</v>
      </c>
      <c r="I269" s="25"/>
      <c r="J269" s="17"/>
      <c r="K269" s="7"/>
      <c r="L269" s="7"/>
      <c r="M269" s="7"/>
      <c r="N269" s="7"/>
    </row>
    <row r="270" spans="1:14" ht="13.2" x14ac:dyDescent="0.25">
      <c r="A270" s="7"/>
      <c r="B270" s="28"/>
      <c r="C270" s="35" t="s">
        <v>68</v>
      </c>
      <c r="D270" s="30">
        <v>1</v>
      </c>
      <c r="E270" s="30">
        <v>25</v>
      </c>
      <c r="F270" s="30">
        <f>F266</f>
        <v>0.75</v>
      </c>
      <c r="G270" s="30">
        <v>0.25</v>
      </c>
      <c r="H270" s="31">
        <f t="shared" si="14"/>
        <v>4.6875</v>
      </c>
      <c r="I270" s="25"/>
      <c r="J270" s="17"/>
      <c r="K270" s="7"/>
      <c r="L270" s="7"/>
      <c r="M270" s="7"/>
      <c r="N270" s="7"/>
    </row>
    <row r="271" spans="1:14" ht="13.2" x14ac:dyDescent="0.25">
      <c r="A271" s="7"/>
      <c r="B271" s="28"/>
      <c r="C271" s="35" t="s">
        <v>75</v>
      </c>
      <c r="D271" s="30">
        <v>1</v>
      </c>
      <c r="E271" s="30">
        <v>16</v>
      </c>
      <c r="F271" s="30">
        <f>F270</f>
        <v>0.75</v>
      </c>
      <c r="G271" s="30">
        <v>0.25</v>
      </c>
      <c r="H271" s="31">
        <f t="shared" si="14"/>
        <v>3</v>
      </c>
      <c r="I271" s="25"/>
      <c r="J271" s="17"/>
      <c r="K271" s="7"/>
      <c r="L271" s="7"/>
      <c r="M271" s="7"/>
      <c r="N271" s="7"/>
    </row>
    <row r="272" spans="1:14" ht="13.2" x14ac:dyDescent="0.25">
      <c r="A272" s="7"/>
      <c r="B272" s="28"/>
      <c r="C272" s="35" t="s">
        <v>71</v>
      </c>
      <c r="D272" s="30">
        <v>1</v>
      </c>
      <c r="E272" s="30">
        <v>16</v>
      </c>
      <c r="F272" s="30">
        <f>F270</f>
        <v>0.75</v>
      </c>
      <c r="G272" s="30">
        <v>0.25</v>
      </c>
      <c r="H272" s="31">
        <f t="shared" si="14"/>
        <v>3</v>
      </c>
      <c r="I272" s="25"/>
      <c r="J272" s="17"/>
      <c r="K272" s="7"/>
      <c r="L272" s="7"/>
      <c r="M272" s="7"/>
      <c r="N272" s="7"/>
    </row>
    <row r="273" spans="1:14" ht="13.2" x14ac:dyDescent="0.25">
      <c r="A273" s="7"/>
      <c r="B273" s="28"/>
      <c r="C273" s="35" t="s">
        <v>76</v>
      </c>
      <c r="D273" s="30">
        <v>1</v>
      </c>
      <c r="E273" s="30">
        <v>9</v>
      </c>
      <c r="F273" s="30">
        <f>F270</f>
        <v>0.75</v>
      </c>
      <c r="G273" s="30">
        <v>0.25</v>
      </c>
      <c r="H273" s="31">
        <f t="shared" si="14"/>
        <v>1.6875</v>
      </c>
      <c r="I273" s="25"/>
      <c r="J273" s="17"/>
      <c r="K273" s="7"/>
      <c r="L273" s="7"/>
      <c r="M273" s="7"/>
      <c r="N273" s="7"/>
    </row>
    <row r="274" spans="1:14" ht="13.2" x14ac:dyDescent="0.25">
      <c r="A274" s="7"/>
      <c r="B274" s="28"/>
      <c r="C274" s="35" t="s">
        <v>77</v>
      </c>
      <c r="D274" s="30">
        <v>1</v>
      </c>
      <c r="E274" s="30">
        <v>25</v>
      </c>
      <c r="F274" s="30">
        <f>F270</f>
        <v>0.75</v>
      </c>
      <c r="G274" s="30">
        <v>0.25</v>
      </c>
      <c r="H274" s="31">
        <f t="shared" si="14"/>
        <v>4.6875</v>
      </c>
      <c r="I274" s="25"/>
      <c r="J274" s="17"/>
      <c r="K274" s="7"/>
      <c r="L274" s="7"/>
      <c r="M274" s="7"/>
      <c r="N274" s="7"/>
    </row>
    <row r="275" spans="1:14" ht="13.2" x14ac:dyDescent="0.25">
      <c r="A275" s="7"/>
      <c r="B275" s="28"/>
      <c r="C275" s="35"/>
      <c r="D275" s="30"/>
      <c r="E275" s="30"/>
      <c r="F275" s="30"/>
      <c r="G275" s="30"/>
      <c r="H275" s="31" t="str">
        <f t="shared" si="14"/>
        <v/>
      </c>
      <c r="I275" s="25"/>
      <c r="J275" s="17"/>
      <c r="K275" s="7"/>
      <c r="L275" s="7"/>
      <c r="M275" s="7"/>
      <c r="N275" s="7"/>
    </row>
    <row r="276" spans="1:14" ht="13.2" x14ac:dyDescent="0.25">
      <c r="A276" s="7"/>
      <c r="B276" s="28"/>
      <c r="C276" s="35"/>
      <c r="D276" s="30"/>
      <c r="E276" s="30"/>
      <c r="F276" s="30"/>
      <c r="G276" s="30"/>
      <c r="H276" s="31" t="str">
        <f t="shared" si="14"/>
        <v/>
      </c>
      <c r="I276" s="25"/>
      <c r="J276" s="17"/>
      <c r="K276" s="7"/>
      <c r="L276" s="7"/>
      <c r="M276" s="7"/>
      <c r="N276" s="7"/>
    </row>
    <row r="277" spans="1:14" ht="13.2" x14ac:dyDescent="0.25">
      <c r="A277" s="7"/>
      <c r="B277" s="28" t="s">
        <v>78</v>
      </c>
      <c r="C277" s="35" t="s">
        <v>79</v>
      </c>
      <c r="D277" s="30"/>
      <c r="E277" s="30"/>
      <c r="F277" s="30"/>
      <c r="G277" s="30"/>
      <c r="H277" s="31" t="str">
        <f t="shared" si="14"/>
        <v/>
      </c>
      <c r="I277" s="25"/>
      <c r="J277" s="17"/>
      <c r="K277" s="7"/>
      <c r="L277" s="7"/>
      <c r="M277" s="7"/>
      <c r="N277" s="7"/>
    </row>
    <row r="278" spans="1:14" ht="13.2" x14ac:dyDescent="0.25">
      <c r="A278" s="7"/>
      <c r="B278" s="28"/>
      <c r="C278" s="35" t="s">
        <v>80</v>
      </c>
      <c r="D278" s="30">
        <v>2</v>
      </c>
      <c r="E278" s="30">
        <v>6.17</v>
      </c>
      <c r="F278" s="30">
        <v>1</v>
      </c>
      <c r="G278" s="30">
        <v>0.25</v>
      </c>
      <c r="H278" s="31">
        <f t="shared" si="14"/>
        <v>3.085</v>
      </c>
      <c r="I278" s="25"/>
      <c r="J278" s="17"/>
      <c r="K278" s="7"/>
      <c r="L278" s="7"/>
      <c r="M278" s="7"/>
      <c r="N278" s="7"/>
    </row>
    <row r="279" spans="1:14" ht="13.2" x14ac:dyDescent="0.25">
      <c r="A279" s="7"/>
      <c r="B279" s="28"/>
      <c r="C279" s="35" t="s">
        <v>81</v>
      </c>
      <c r="D279" s="30">
        <v>1</v>
      </c>
      <c r="E279" s="30">
        <v>7</v>
      </c>
      <c r="F279" s="30">
        <v>1</v>
      </c>
      <c r="G279" s="30">
        <v>0.25</v>
      </c>
      <c r="H279" s="31">
        <f t="shared" si="14"/>
        <v>1.75</v>
      </c>
      <c r="I279" s="25"/>
      <c r="J279" s="17"/>
      <c r="K279" s="7"/>
      <c r="L279" s="7"/>
      <c r="M279" s="7"/>
      <c r="N279" s="7"/>
    </row>
    <row r="280" spans="1:14" ht="13.2" x14ac:dyDescent="0.25">
      <c r="A280" s="7"/>
      <c r="B280" s="28"/>
      <c r="C280" s="35"/>
      <c r="D280" s="30"/>
      <c r="E280" s="30"/>
      <c r="F280" s="30"/>
      <c r="G280" s="30"/>
      <c r="H280" s="31" t="str">
        <f t="shared" si="14"/>
        <v/>
      </c>
      <c r="I280" s="25"/>
      <c r="J280" s="17"/>
      <c r="K280" s="7"/>
      <c r="L280" s="7"/>
      <c r="M280" s="7"/>
      <c r="N280" s="7"/>
    </row>
    <row r="281" spans="1:14" ht="26.4" x14ac:dyDescent="0.25">
      <c r="A281" s="7"/>
      <c r="B281" s="28"/>
      <c r="C281" s="21" t="s">
        <v>121</v>
      </c>
      <c r="D281" s="30"/>
      <c r="E281" s="30"/>
      <c r="F281" s="30"/>
      <c r="G281" s="30"/>
      <c r="H281" s="31" t="str">
        <f t="shared" si="14"/>
        <v/>
      </c>
      <c r="I281" s="25"/>
      <c r="J281" s="17"/>
      <c r="K281" s="7"/>
      <c r="L281" s="7"/>
      <c r="M281" s="7"/>
      <c r="N281" s="7"/>
    </row>
    <row r="282" spans="1:14" ht="13.2" x14ac:dyDescent="0.25">
      <c r="A282" s="7"/>
      <c r="B282" s="28"/>
      <c r="C282" s="35" t="s">
        <v>83</v>
      </c>
      <c r="D282" s="30">
        <v>2</v>
      </c>
      <c r="E282" s="30">
        <v>5</v>
      </c>
      <c r="F282" s="30">
        <v>6</v>
      </c>
      <c r="G282" s="30">
        <f>G278</f>
        <v>0.25</v>
      </c>
      <c r="H282" s="31">
        <f t="shared" si="14"/>
        <v>15</v>
      </c>
      <c r="I282" s="25"/>
      <c r="J282" s="17"/>
      <c r="K282" s="7"/>
      <c r="L282" s="7"/>
      <c r="M282" s="7"/>
      <c r="N282" s="7"/>
    </row>
    <row r="283" spans="1:14" ht="13.2" x14ac:dyDescent="0.25">
      <c r="A283" s="7"/>
      <c r="B283" s="28"/>
      <c r="C283" s="35" t="s">
        <v>84</v>
      </c>
      <c r="D283" s="30">
        <v>1</v>
      </c>
      <c r="E283" s="30">
        <v>20</v>
      </c>
      <c r="F283" s="30">
        <v>1</v>
      </c>
      <c r="G283" s="30">
        <f>G278</f>
        <v>0.25</v>
      </c>
      <c r="H283" s="31">
        <f t="shared" si="14"/>
        <v>5</v>
      </c>
      <c r="I283" s="25"/>
      <c r="J283" s="17"/>
      <c r="K283" s="7"/>
      <c r="L283" s="7"/>
      <c r="M283" s="7"/>
      <c r="N283" s="7"/>
    </row>
    <row r="284" spans="1:14" ht="13.2" x14ac:dyDescent="0.25">
      <c r="A284" s="7"/>
      <c r="B284" s="33"/>
      <c r="C284" s="21"/>
      <c r="D284" s="22"/>
      <c r="E284" s="22"/>
      <c r="F284" s="22"/>
      <c r="G284" s="22"/>
      <c r="H284" s="31" t="str">
        <f t="shared" si="14"/>
        <v/>
      </c>
      <c r="I284" s="25"/>
      <c r="J284" s="17"/>
      <c r="K284" s="7"/>
      <c r="L284" s="7"/>
      <c r="M284" s="7"/>
      <c r="N284" s="7"/>
    </row>
    <row r="285" spans="1:14" ht="13.2" x14ac:dyDescent="0.25">
      <c r="A285" s="7"/>
      <c r="B285" s="33"/>
      <c r="C285" s="21"/>
      <c r="D285" s="22"/>
      <c r="E285" s="22"/>
      <c r="F285" s="22"/>
      <c r="G285" s="22"/>
      <c r="H285" s="31" t="str">
        <f t="shared" si="14"/>
        <v/>
      </c>
      <c r="I285" s="25"/>
      <c r="J285" s="17"/>
      <c r="K285" s="7"/>
      <c r="L285" s="7"/>
      <c r="M285" s="7"/>
      <c r="N285" s="7"/>
    </row>
    <row r="286" spans="1:14" ht="13.2" x14ac:dyDescent="0.25">
      <c r="A286" s="7"/>
      <c r="B286" s="34"/>
      <c r="C286" s="49"/>
      <c r="D286" s="22"/>
      <c r="E286" s="22"/>
      <c r="F286" s="22"/>
      <c r="G286" s="22"/>
      <c r="H286" s="24" t="str">
        <f t="shared" si="14"/>
        <v/>
      </c>
      <c r="I286" s="25"/>
      <c r="J286" s="7"/>
      <c r="K286" s="7"/>
      <c r="L286" s="7"/>
      <c r="M286" s="7"/>
      <c r="N286" s="7"/>
    </row>
    <row r="287" spans="1:14" ht="13.2" x14ac:dyDescent="0.25">
      <c r="A287" s="7"/>
      <c r="B287" s="34"/>
      <c r="C287" s="49"/>
      <c r="D287" s="22"/>
      <c r="E287" s="22"/>
      <c r="F287" s="22"/>
      <c r="G287" s="22"/>
      <c r="H287" s="24" t="str">
        <f t="shared" si="14"/>
        <v/>
      </c>
      <c r="I287" s="25"/>
      <c r="J287" s="7"/>
      <c r="K287" s="7"/>
      <c r="L287" s="7"/>
      <c r="M287" s="7"/>
      <c r="N287" s="7"/>
    </row>
    <row r="288" spans="1:14" ht="13.2" x14ac:dyDescent="0.25">
      <c r="A288" s="7"/>
      <c r="B288" s="36"/>
      <c r="C288" s="51"/>
      <c r="D288" s="51"/>
      <c r="E288" s="38"/>
      <c r="F288" s="477" t="s">
        <v>85</v>
      </c>
      <c r="G288" s="478"/>
      <c r="H288" s="52">
        <f>IF(SUM(H256:H287)=0,"",SUM(H256:H287))</f>
        <v>80.756875000000008</v>
      </c>
      <c r="I288" s="53" t="str">
        <f>IF(I255="1%steel","cft",IF(I255="1.5%steel","cft",IF(I255="2%steel","cft",I255)))</f>
        <v>cft</v>
      </c>
      <c r="J288" s="7"/>
      <c r="K288" s="7"/>
      <c r="L288" s="7"/>
      <c r="M288" s="7"/>
      <c r="N288" s="7"/>
    </row>
    <row r="289" spans="1:14" ht="13.2" x14ac:dyDescent="0.25">
      <c r="A289" s="7"/>
      <c r="B289" s="7"/>
      <c r="C289" s="7"/>
      <c r="D289" s="7"/>
      <c r="E289" s="7"/>
      <c r="F289" s="475" t="s">
        <v>86</v>
      </c>
      <c r="G289" s="476"/>
      <c r="H289" s="41">
        <v>0</v>
      </c>
      <c r="I289" s="54" t="str">
        <f>I288</f>
        <v>cft</v>
      </c>
      <c r="J289" s="7"/>
      <c r="K289" s="7"/>
      <c r="L289" s="7"/>
      <c r="M289" s="7"/>
      <c r="N289" s="7"/>
    </row>
    <row r="290" spans="1:14" ht="13.2" x14ac:dyDescent="0.25">
      <c r="A290" s="7"/>
      <c r="B290" s="7"/>
      <c r="C290" s="7"/>
      <c r="D290" s="7"/>
      <c r="E290" s="7"/>
      <c r="F290" s="477" t="s">
        <v>87</v>
      </c>
      <c r="G290" s="478"/>
      <c r="H290" s="55">
        <f>H289+H288</f>
        <v>80.756875000000008</v>
      </c>
      <c r="I290" s="53" t="str">
        <f>I288</f>
        <v>cft</v>
      </c>
      <c r="J290" s="7"/>
      <c r="K290" s="7"/>
      <c r="L290" s="7"/>
      <c r="M290" s="7"/>
      <c r="N290" s="7"/>
    </row>
    <row r="291" spans="1:14" ht="13.2" x14ac:dyDescent="0.25">
      <c r="A291" s="7"/>
      <c r="B291" s="7"/>
      <c r="C291" s="7"/>
      <c r="D291" s="7"/>
      <c r="E291" s="7"/>
      <c r="F291" s="7"/>
      <c r="G291" s="7"/>
      <c r="H291" s="7"/>
      <c r="I291" s="7"/>
      <c r="J291" s="7"/>
      <c r="K291" s="7"/>
      <c r="L291" s="7"/>
      <c r="M291" s="7"/>
      <c r="N291" s="7"/>
    </row>
    <row r="292" spans="1:14" ht="13.2" x14ac:dyDescent="0.25">
      <c r="A292" s="7"/>
      <c r="B292" s="7"/>
      <c r="C292" s="7"/>
      <c r="D292" s="7"/>
      <c r="E292" s="7"/>
      <c r="F292" s="7"/>
      <c r="G292" s="7"/>
      <c r="H292" s="7"/>
      <c r="I292" s="7"/>
      <c r="J292" s="7"/>
      <c r="K292" s="7"/>
      <c r="L292" s="7"/>
      <c r="M292" s="7"/>
      <c r="N292" s="7"/>
    </row>
    <row r="293" spans="1:14" ht="22.5" customHeight="1" x14ac:dyDescent="0.25">
      <c r="A293" s="7"/>
      <c r="B293" s="12" t="s">
        <v>119</v>
      </c>
      <c r="C293" s="13" t="s">
        <v>20</v>
      </c>
      <c r="D293" s="14"/>
      <c r="E293" s="14"/>
      <c r="F293" s="14"/>
      <c r="G293" s="15"/>
      <c r="H293" s="14"/>
      <c r="I293" s="16" t="s">
        <v>49</v>
      </c>
      <c r="J293" s="17" t="s">
        <v>54</v>
      </c>
      <c r="K293" s="7"/>
      <c r="L293" s="7"/>
      <c r="M293" s="7"/>
      <c r="N293" s="7"/>
    </row>
    <row r="294" spans="1:14" ht="92.4" x14ac:dyDescent="0.25">
      <c r="A294" s="7"/>
      <c r="B294" s="48">
        <f>B256+1</f>
        <v>12</v>
      </c>
      <c r="C294" s="21" t="str">
        <f>'03-B.O.Q CIVIL WORK'!D21</f>
        <v>RCC IN SUPERSTRUCTURE (SLAB/BEAM/COLUMN)
In-situ batching, mixing, placing, vibration, compaction, finishing, casting, and curing of reinforced cement concrete (1:1/2:3) in slabs, beams, columns, and other structural members, including all materials, labor, and equipment, complete in all respects in accordance with specifications, structural drawings, and the Engineer’s instructions.</v>
      </c>
      <c r="D294" s="22"/>
      <c r="E294" s="22"/>
      <c r="F294" s="49"/>
      <c r="G294" s="22"/>
      <c r="H294" s="24" t="str">
        <f t="shared" ref="H294:H332" si="15">IF(PRODUCT(D294,E294,F294,G294,I294)=0,"",PRODUCT(D294,E294,F294,G294,I294))</f>
        <v/>
      </c>
      <c r="I294" s="25"/>
      <c r="J294" s="17" t="s">
        <v>56</v>
      </c>
      <c r="K294" s="7"/>
      <c r="L294" s="7"/>
      <c r="M294" s="7"/>
      <c r="N294" s="7"/>
    </row>
    <row r="295" spans="1:14" ht="13.2" x14ac:dyDescent="0.25">
      <c r="A295" s="7"/>
      <c r="B295" s="34"/>
      <c r="C295" s="50"/>
      <c r="D295" s="22"/>
      <c r="E295" s="22"/>
      <c r="F295" s="22"/>
      <c r="G295" s="22"/>
      <c r="H295" s="24" t="str">
        <f t="shared" si="15"/>
        <v/>
      </c>
      <c r="I295" s="25"/>
      <c r="J295" s="17" t="s">
        <v>58</v>
      </c>
      <c r="K295" s="7"/>
      <c r="L295" s="7"/>
      <c r="M295" s="7"/>
      <c r="N295" s="7"/>
    </row>
    <row r="296" spans="1:14" ht="13.2" x14ac:dyDescent="0.25">
      <c r="A296" s="7"/>
      <c r="B296" s="28" t="s">
        <v>62</v>
      </c>
      <c r="C296" s="58" t="s">
        <v>122</v>
      </c>
      <c r="D296" s="59"/>
      <c r="E296" s="59"/>
      <c r="F296" s="59"/>
      <c r="G296" s="59"/>
      <c r="H296" s="31" t="str">
        <f t="shared" si="15"/>
        <v/>
      </c>
      <c r="I296" s="25"/>
      <c r="J296" s="17" t="s">
        <v>60</v>
      </c>
      <c r="K296" s="7"/>
      <c r="L296" s="7"/>
      <c r="M296" s="7"/>
      <c r="N296" s="7"/>
    </row>
    <row r="297" spans="1:14" ht="13.2" x14ac:dyDescent="0.25">
      <c r="A297" s="7"/>
      <c r="B297" s="34"/>
      <c r="C297" s="60" t="s">
        <v>123</v>
      </c>
      <c r="D297" s="61">
        <v>1</v>
      </c>
      <c r="E297" s="61">
        <f>2.75+2.25</f>
        <v>5</v>
      </c>
      <c r="F297" s="61">
        <f>4/12</f>
        <v>0.33333333333333331</v>
      </c>
      <c r="G297" s="61">
        <v>10.5</v>
      </c>
      <c r="H297" s="31">
        <f t="shared" si="15"/>
        <v>17.5</v>
      </c>
      <c r="I297" s="25"/>
      <c r="J297" s="17" t="s">
        <v>32</v>
      </c>
      <c r="K297" s="7"/>
      <c r="L297" s="7"/>
      <c r="M297" s="7"/>
      <c r="N297" s="7"/>
    </row>
    <row r="298" spans="1:14" ht="13.2" x14ac:dyDescent="0.25">
      <c r="A298" s="7"/>
      <c r="B298" s="34"/>
      <c r="C298" s="60" t="s">
        <v>124</v>
      </c>
      <c r="D298" s="61">
        <v>1</v>
      </c>
      <c r="E298" s="61">
        <f>(12+8+12)/12</f>
        <v>2.6666666666666665</v>
      </c>
      <c r="F298" s="61">
        <f>F297</f>
        <v>0.33333333333333331</v>
      </c>
      <c r="G298" s="61">
        <v>13</v>
      </c>
      <c r="H298" s="31">
        <f t="shared" si="15"/>
        <v>11.555555555555555</v>
      </c>
      <c r="I298" s="25"/>
      <c r="J298" s="17" t="s">
        <v>89</v>
      </c>
      <c r="K298" s="7"/>
      <c r="L298" s="7"/>
      <c r="M298" s="7"/>
      <c r="N298" s="7"/>
    </row>
    <row r="299" spans="1:14" ht="13.2" x14ac:dyDescent="0.25">
      <c r="A299" s="7"/>
      <c r="B299" s="28" t="s">
        <v>72</v>
      </c>
      <c r="C299" s="62" t="s">
        <v>125</v>
      </c>
      <c r="D299" s="59"/>
      <c r="E299" s="59"/>
      <c r="F299" s="59"/>
      <c r="G299" s="59"/>
      <c r="H299" s="31" t="str">
        <f t="shared" si="15"/>
        <v/>
      </c>
      <c r="I299" s="25"/>
      <c r="J299" s="17" t="s">
        <v>95</v>
      </c>
      <c r="K299" s="7"/>
      <c r="L299" s="7"/>
      <c r="M299" s="7"/>
      <c r="N299" s="7"/>
    </row>
    <row r="300" spans="1:14" ht="13.2" x14ac:dyDescent="0.25">
      <c r="A300" s="7"/>
      <c r="B300" s="34"/>
      <c r="C300" s="63" t="s">
        <v>126</v>
      </c>
      <c r="D300" s="61">
        <v>1</v>
      </c>
      <c r="E300" s="61">
        <f>2.75+2.58</f>
        <v>5.33</v>
      </c>
      <c r="F300" s="61">
        <f t="shared" ref="F300:G300" si="16">F297</f>
        <v>0.33333333333333331</v>
      </c>
      <c r="G300" s="61">
        <f t="shared" si="16"/>
        <v>10.5</v>
      </c>
      <c r="H300" s="31">
        <f t="shared" si="15"/>
        <v>18.655000000000001</v>
      </c>
      <c r="I300" s="25"/>
      <c r="J300" s="17" t="s">
        <v>97</v>
      </c>
      <c r="K300" s="7"/>
      <c r="L300" s="7"/>
      <c r="M300" s="7"/>
      <c r="N300" s="7"/>
    </row>
    <row r="301" spans="1:14" ht="13.2" x14ac:dyDescent="0.25">
      <c r="A301" s="7"/>
      <c r="B301" s="34"/>
      <c r="C301" s="63" t="s">
        <v>127</v>
      </c>
      <c r="D301" s="61">
        <v>1</v>
      </c>
      <c r="E301" s="61">
        <f>1.5+1.33</f>
        <v>2.83</v>
      </c>
      <c r="F301" s="61">
        <f>F297</f>
        <v>0.33333333333333331</v>
      </c>
      <c r="G301" s="61">
        <f>G298</f>
        <v>13</v>
      </c>
      <c r="H301" s="31">
        <f t="shared" si="15"/>
        <v>12.263333333333334</v>
      </c>
      <c r="I301" s="25"/>
      <c r="J301" s="17" t="s">
        <v>98</v>
      </c>
      <c r="K301" s="7"/>
      <c r="L301" s="7"/>
      <c r="M301" s="7"/>
      <c r="N301" s="7"/>
    </row>
    <row r="302" spans="1:14" ht="13.2" x14ac:dyDescent="0.25">
      <c r="A302" s="7"/>
      <c r="B302" s="28" t="s">
        <v>78</v>
      </c>
      <c r="C302" s="62" t="s">
        <v>128</v>
      </c>
      <c r="D302" s="59"/>
      <c r="E302" s="59"/>
      <c r="F302" s="59"/>
      <c r="G302" s="59"/>
      <c r="H302" s="31" t="str">
        <f t="shared" si="15"/>
        <v/>
      </c>
      <c r="I302" s="25"/>
      <c r="J302" s="17" t="s">
        <v>42</v>
      </c>
      <c r="K302" s="7"/>
      <c r="L302" s="7"/>
      <c r="M302" s="7"/>
      <c r="N302" s="7"/>
    </row>
    <row r="303" spans="1:14" ht="13.2" x14ac:dyDescent="0.25">
      <c r="A303" s="7"/>
      <c r="B303" s="34"/>
      <c r="C303" s="63" t="s">
        <v>123</v>
      </c>
      <c r="D303" s="61">
        <v>1</v>
      </c>
      <c r="E303" s="61">
        <f>2.75+2.25</f>
        <v>5</v>
      </c>
      <c r="F303" s="61">
        <f t="shared" ref="F303:G303" si="17">F297</f>
        <v>0.33333333333333331</v>
      </c>
      <c r="G303" s="61">
        <f t="shared" si="17"/>
        <v>10.5</v>
      </c>
      <c r="H303" s="31">
        <f t="shared" si="15"/>
        <v>17.5</v>
      </c>
      <c r="I303" s="25"/>
      <c r="J303" s="45" t="s">
        <v>104</v>
      </c>
      <c r="K303" s="7"/>
      <c r="L303" s="7"/>
      <c r="M303" s="7"/>
      <c r="N303" s="7"/>
    </row>
    <row r="304" spans="1:14" ht="13.2" x14ac:dyDescent="0.25">
      <c r="A304" s="7"/>
      <c r="B304" s="34"/>
      <c r="C304" s="63" t="s">
        <v>129</v>
      </c>
      <c r="D304" s="61">
        <v>1</v>
      </c>
      <c r="E304" s="61">
        <f>1.5+1</f>
        <v>2.5</v>
      </c>
      <c r="F304" s="61">
        <f>F297</f>
        <v>0.33333333333333331</v>
      </c>
      <c r="G304" s="61">
        <f>G301</f>
        <v>13</v>
      </c>
      <c r="H304" s="31">
        <f t="shared" si="15"/>
        <v>10.833333333333332</v>
      </c>
      <c r="I304" s="25"/>
      <c r="J304" s="7"/>
      <c r="K304" s="7"/>
      <c r="L304" s="7"/>
      <c r="M304" s="7"/>
      <c r="N304" s="7"/>
    </row>
    <row r="305" spans="1:14" ht="13.2" x14ac:dyDescent="0.25">
      <c r="A305" s="7"/>
      <c r="B305" s="28" t="s">
        <v>109</v>
      </c>
      <c r="C305" s="62" t="s">
        <v>130</v>
      </c>
      <c r="D305" s="59"/>
      <c r="E305" s="59"/>
      <c r="F305" s="59"/>
      <c r="G305" s="59"/>
      <c r="H305" s="31" t="str">
        <f t="shared" si="15"/>
        <v/>
      </c>
      <c r="I305" s="25"/>
      <c r="J305" s="46"/>
      <c r="K305" s="7"/>
      <c r="L305" s="7"/>
      <c r="M305" s="7"/>
      <c r="N305" s="7"/>
    </row>
    <row r="306" spans="1:14" ht="13.2" x14ac:dyDescent="0.25">
      <c r="A306" s="7"/>
      <c r="B306" s="34"/>
      <c r="C306" s="63" t="s">
        <v>131</v>
      </c>
      <c r="D306" s="61">
        <v>1</v>
      </c>
      <c r="E306" s="61">
        <f>2.75+2.58</f>
        <v>5.33</v>
      </c>
      <c r="F306" s="61">
        <f>F297</f>
        <v>0.33333333333333331</v>
      </c>
      <c r="G306" s="61">
        <f t="shared" ref="G306:G307" si="18">G303</f>
        <v>10.5</v>
      </c>
      <c r="H306" s="31">
        <f t="shared" si="15"/>
        <v>18.655000000000001</v>
      </c>
      <c r="I306" s="25"/>
      <c r="J306" s="7"/>
      <c r="K306" s="47"/>
      <c r="L306" s="7"/>
      <c r="M306" s="7"/>
      <c r="N306" s="7"/>
    </row>
    <row r="307" spans="1:14" ht="13.2" x14ac:dyDescent="0.25">
      <c r="A307" s="7"/>
      <c r="B307" s="34"/>
      <c r="C307" s="63" t="s">
        <v>127</v>
      </c>
      <c r="D307" s="61">
        <v>1</v>
      </c>
      <c r="E307" s="61">
        <f>1.5+1.33</f>
        <v>2.83</v>
      </c>
      <c r="F307" s="61">
        <f>F297</f>
        <v>0.33333333333333331</v>
      </c>
      <c r="G307" s="61">
        <f t="shared" si="18"/>
        <v>13</v>
      </c>
      <c r="H307" s="31">
        <f t="shared" si="15"/>
        <v>12.263333333333334</v>
      </c>
      <c r="I307" s="25"/>
      <c r="J307" s="7"/>
      <c r="K307" s="7"/>
      <c r="L307" s="7"/>
      <c r="M307" s="7"/>
      <c r="N307" s="7"/>
    </row>
    <row r="308" spans="1:14" ht="13.2" x14ac:dyDescent="0.25">
      <c r="A308" s="7"/>
      <c r="B308" s="28" t="s">
        <v>132</v>
      </c>
      <c r="C308" s="62" t="s">
        <v>133</v>
      </c>
      <c r="D308" s="59"/>
      <c r="E308" s="59"/>
      <c r="F308" s="59"/>
      <c r="G308" s="59"/>
      <c r="H308" s="31" t="str">
        <f t="shared" si="15"/>
        <v/>
      </c>
      <c r="I308" s="25"/>
      <c r="J308" s="7"/>
      <c r="K308" s="7"/>
      <c r="L308" s="7"/>
      <c r="M308" s="7"/>
      <c r="N308" s="7"/>
    </row>
    <row r="309" spans="1:14" ht="13.2" x14ac:dyDescent="0.25">
      <c r="A309" s="7"/>
      <c r="B309" s="34"/>
      <c r="C309" s="63" t="s">
        <v>134</v>
      </c>
      <c r="D309" s="61">
        <v>1</v>
      </c>
      <c r="E309" s="61">
        <f>4.5</f>
        <v>4.5</v>
      </c>
      <c r="F309" s="61">
        <f>F297</f>
        <v>0.33333333333333331</v>
      </c>
      <c r="G309" s="61">
        <f t="shared" ref="G309:G310" si="19">G306</f>
        <v>10.5</v>
      </c>
      <c r="H309" s="31">
        <f t="shared" si="15"/>
        <v>15.75</v>
      </c>
      <c r="I309" s="25"/>
      <c r="J309" s="7"/>
      <c r="K309" s="7"/>
      <c r="L309" s="7"/>
      <c r="M309" s="7"/>
      <c r="N309" s="7"/>
    </row>
    <row r="310" spans="1:14" ht="13.2" x14ac:dyDescent="0.25">
      <c r="A310" s="7"/>
      <c r="B310" s="34"/>
      <c r="C310" s="63" t="s">
        <v>135</v>
      </c>
      <c r="D310" s="61">
        <v>1</v>
      </c>
      <c r="E310" s="61">
        <f>1.58+1.58+2.58+1</f>
        <v>6.74</v>
      </c>
      <c r="F310" s="61">
        <f>F297</f>
        <v>0.33333333333333331</v>
      </c>
      <c r="G310" s="61">
        <f t="shared" si="19"/>
        <v>13</v>
      </c>
      <c r="H310" s="31">
        <f t="shared" si="15"/>
        <v>29.206666666666667</v>
      </c>
      <c r="I310" s="25"/>
      <c r="J310" s="7"/>
      <c r="K310" s="7"/>
      <c r="L310" s="7"/>
      <c r="M310" s="7"/>
      <c r="N310" s="7"/>
    </row>
    <row r="311" spans="1:14" ht="13.2" x14ac:dyDescent="0.25">
      <c r="A311" s="7"/>
      <c r="B311" s="28" t="s">
        <v>136</v>
      </c>
      <c r="C311" s="62" t="s">
        <v>137</v>
      </c>
      <c r="D311" s="59"/>
      <c r="E311" s="59"/>
      <c r="F311" s="59"/>
      <c r="G311" s="59"/>
      <c r="H311" s="31" t="str">
        <f t="shared" si="15"/>
        <v/>
      </c>
      <c r="I311" s="25"/>
      <c r="J311" s="7"/>
      <c r="K311" s="7"/>
      <c r="L311" s="7"/>
      <c r="M311" s="7"/>
      <c r="N311" s="7"/>
    </row>
    <row r="312" spans="1:14" ht="13.2" x14ac:dyDescent="0.25">
      <c r="A312" s="7"/>
      <c r="B312" s="34"/>
      <c r="C312" s="63" t="s">
        <v>134</v>
      </c>
      <c r="D312" s="61">
        <v>1</v>
      </c>
      <c r="E312" s="61">
        <v>4.5</v>
      </c>
      <c r="F312" s="61">
        <f>F297</f>
        <v>0.33333333333333331</v>
      </c>
      <c r="G312" s="61">
        <f>G306</f>
        <v>10.5</v>
      </c>
      <c r="H312" s="31">
        <f t="shared" si="15"/>
        <v>15.75</v>
      </c>
      <c r="I312" s="25"/>
      <c r="J312" s="7"/>
      <c r="K312" s="7"/>
      <c r="L312" s="7"/>
      <c r="M312" s="7"/>
      <c r="N312" s="7"/>
    </row>
    <row r="313" spans="1:14" ht="13.2" x14ac:dyDescent="0.25">
      <c r="A313" s="7"/>
      <c r="B313" s="34"/>
      <c r="C313" s="63" t="s">
        <v>138</v>
      </c>
      <c r="D313" s="61">
        <v>1</v>
      </c>
      <c r="E313" s="61">
        <f>0.5+0.5+2.33+1</f>
        <v>4.33</v>
      </c>
      <c r="F313" s="61">
        <f>F297</f>
        <v>0.33333333333333331</v>
      </c>
      <c r="G313" s="61">
        <f>G310</f>
        <v>13</v>
      </c>
      <c r="H313" s="31">
        <f t="shared" si="15"/>
        <v>18.763333333333335</v>
      </c>
      <c r="I313" s="25"/>
      <c r="J313" s="7"/>
      <c r="K313" s="7"/>
      <c r="L313" s="7"/>
      <c r="M313" s="7"/>
      <c r="N313" s="7"/>
    </row>
    <row r="314" spans="1:14" ht="13.2" x14ac:dyDescent="0.25">
      <c r="A314" s="7"/>
      <c r="B314" s="28" t="s">
        <v>139</v>
      </c>
      <c r="C314" s="62" t="s">
        <v>140</v>
      </c>
      <c r="D314" s="59"/>
      <c r="E314" s="59"/>
      <c r="F314" s="59"/>
      <c r="G314" s="59"/>
      <c r="H314" s="31" t="str">
        <f t="shared" si="15"/>
        <v/>
      </c>
      <c r="I314" s="25"/>
      <c r="J314" s="7"/>
      <c r="K314" s="7"/>
      <c r="L314" s="7"/>
      <c r="M314" s="7"/>
      <c r="N314" s="7"/>
    </row>
    <row r="315" spans="1:14" ht="13.2" x14ac:dyDescent="0.25">
      <c r="A315" s="7"/>
      <c r="B315" s="34"/>
      <c r="C315" s="63" t="s">
        <v>141</v>
      </c>
      <c r="D315" s="61">
        <v>1</v>
      </c>
      <c r="E315" s="61">
        <v>3.75</v>
      </c>
      <c r="F315" s="61">
        <f>F297</f>
        <v>0.33333333333333331</v>
      </c>
      <c r="G315" s="61">
        <f t="shared" ref="G315:G316" si="20">G312</f>
        <v>10.5</v>
      </c>
      <c r="H315" s="31">
        <f t="shared" si="15"/>
        <v>13.125</v>
      </c>
      <c r="I315" s="25"/>
      <c r="J315" s="7"/>
      <c r="K315" s="7"/>
      <c r="L315" s="7"/>
      <c r="M315" s="7"/>
      <c r="N315" s="7"/>
    </row>
    <row r="316" spans="1:14" ht="13.2" x14ac:dyDescent="0.25">
      <c r="A316" s="7"/>
      <c r="B316" s="34"/>
      <c r="C316" s="63" t="s">
        <v>142</v>
      </c>
      <c r="D316" s="61">
        <v>1</v>
      </c>
      <c r="E316" s="61">
        <f>0.5+0.5+2.33+2</f>
        <v>5.33</v>
      </c>
      <c r="F316" s="61">
        <f>F297</f>
        <v>0.33333333333333331</v>
      </c>
      <c r="G316" s="61">
        <f t="shared" si="20"/>
        <v>13</v>
      </c>
      <c r="H316" s="31">
        <f t="shared" si="15"/>
        <v>23.096666666666668</v>
      </c>
      <c r="I316" s="25"/>
      <c r="J316" s="7"/>
      <c r="K316" s="7"/>
      <c r="L316" s="7"/>
      <c r="M316" s="7"/>
      <c r="N316" s="7"/>
    </row>
    <row r="317" spans="1:14" ht="13.2" x14ac:dyDescent="0.25">
      <c r="A317" s="7"/>
      <c r="B317" s="28" t="s">
        <v>143</v>
      </c>
      <c r="C317" s="62" t="s">
        <v>144</v>
      </c>
      <c r="D317" s="59"/>
      <c r="E317" s="59"/>
      <c r="F317" s="59"/>
      <c r="G317" s="59"/>
      <c r="H317" s="31" t="str">
        <f t="shared" si="15"/>
        <v/>
      </c>
      <c r="I317" s="25"/>
      <c r="J317" s="7"/>
      <c r="K317" s="7"/>
      <c r="L317" s="7"/>
      <c r="M317" s="7"/>
      <c r="N317" s="7"/>
    </row>
    <row r="318" spans="1:14" ht="13.2" x14ac:dyDescent="0.25">
      <c r="A318" s="7"/>
      <c r="B318" s="34"/>
      <c r="C318" s="63" t="s">
        <v>145</v>
      </c>
      <c r="D318" s="61">
        <v>2</v>
      </c>
      <c r="E318" s="61">
        <v>43.25</v>
      </c>
      <c r="F318" s="61">
        <f t="shared" ref="F318:F319" si="21">F297</f>
        <v>0.33333333333333331</v>
      </c>
      <c r="G318" s="61">
        <v>1</v>
      </c>
      <c r="H318" s="31">
        <f t="shared" si="15"/>
        <v>28.833333333333332</v>
      </c>
      <c r="I318" s="25"/>
      <c r="J318" s="7"/>
      <c r="K318" s="7"/>
      <c r="L318" s="7"/>
      <c r="M318" s="7"/>
      <c r="N318" s="7"/>
    </row>
    <row r="319" spans="1:14" ht="13.2" x14ac:dyDescent="0.25">
      <c r="A319" s="7"/>
      <c r="B319" s="34"/>
      <c r="C319" s="63" t="s">
        <v>146</v>
      </c>
      <c r="D319" s="61">
        <v>2</v>
      </c>
      <c r="E319" s="61">
        <v>16</v>
      </c>
      <c r="F319" s="61">
        <f t="shared" si="21"/>
        <v>0.33333333333333331</v>
      </c>
      <c r="G319" s="61">
        <v>1</v>
      </c>
      <c r="H319" s="31">
        <f t="shared" si="15"/>
        <v>10.666666666666666</v>
      </c>
      <c r="I319" s="25"/>
      <c r="J319" s="7"/>
      <c r="K319" s="7"/>
      <c r="L319" s="7"/>
      <c r="M319" s="7"/>
      <c r="N319" s="7"/>
    </row>
    <row r="320" spans="1:14" ht="13.2" x14ac:dyDescent="0.25">
      <c r="A320" s="7"/>
      <c r="B320" s="34"/>
      <c r="C320" s="63" t="s">
        <v>147</v>
      </c>
      <c r="D320" s="61">
        <v>2</v>
      </c>
      <c r="E320" s="61">
        <v>25</v>
      </c>
      <c r="F320" s="61">
        <f>F319</f>
        <v>0.33333333333333331</v>
      </c>
      <c r="G320" s="61">
        <v>1</v>
      </c>
      <c r="H320" s="31">
        <f t="shared" si="15"/>
        <v>16.666666666666664</v>
      </c>
      <c r="I320" s="25"/>
      <c r="J320" s="7"/>
      <c r="K320" s="7"/>
      <c r="L320" s="7"/>
      <c r="M320" s="7"/>
      <c r="N320" s="7"/>
    </row>
    <row r="321" spans="1:14" ht="13.2" x14ac:dyDescent="0.25">
      <c r="A321" s="7"/>
      <c r="B321" s="34"/>
      <c r="C321" s="63" t="s">
        <v>148</v>
      </c>
      <c r="D321" s="61">
        <v>2</v>
      </c>
      <c r="E321" s="61">
        <v>25</v>
      </c>
      <c r="F321" s="61">
        <f t="shared" ref="F321:F322" si="22">F300</f>
        <v>0.33333333333333331</v>
      </c>
      <c r="G321" s="61">
        <v>1</v>
      </c>
      <c r="H321" s="31">
        <f t="shared" si="15"/>
        <v>16.666666666666664</v>
      </c>
      <c r="I321" s="25"/>
      <c r="J321" s="7"/>
      <c r="K321" s="7"/>
      <c r="L321" s="7"/>
      <c r="M321" s="7"/>
      <c r="N321" s="7"/>
    </row>
    <row r="322" spans="1:14" ht="13.2" x14ac:dyDescent="0.25">
      <c r="A322" s="7"/>
      <c r="B322" s="34"/>
      <c r="C322" s="63" t="s">
        <v>149</v>
      </c>
      <c r="D322" s="61">
        <v>2</v>
      </c>
      <c r="E322" s="61">
        <v>16</v>
      </c>
      <c r="F322" s="61">
        <f t="shared" si="22"/>
        <v>0.33333333333333331</v>
      </c>
      <c r="G322" s="61">
        <v>1</v>
      </c>
      <c r="H322" s="31">
        <f t="shared" si="15"/>
        <v>10.666666666666666</v>
      </c>
      <c r="I322" s="25"/>
      <c r="J322" s="7"/>
      <c r="K322" s="7"/>
      <c r="L322" s="7"/>
      <c r="M322" s="7"/>
      <c r="N322" s="7"/>
    </row>
    <row r="323" spans="1:14" ht="13.2" x14ac:dyDescent="0.25">
      <c r="A323" s="7"/>
      <c r="B323" s="34"/>
      <c r="C323" s="63" t="s">
        <v>150</v>
      </c>
      <c r="D323" s="61">
        <v>2</v>
      </c>
      <c r="E323" s="61">
        <v>25</v>
      </c>
      <c r="F323" s="61">
        <f>F318</f>
        <v>0.33333333333333331</v>
      </c>
      <c r="G323" s="61">
        <v>1</v>
      </c>
      <c r="H323" s="31">
        <f t="shared" si="15"/>
        <v>16.666666666666664</v>
      </c>
      <c r="I323" s="25"/>
      <c r="J323" s="7"/>
      <c r="K323" s="7"/>
      <c r="L323" s="7"/>
      <c r="M323" s="7"/>
      <c r="N323" s="7"/>
    </row>
    <row r="324" spans="1:14" ht="13.2" x14ac:dyDescent="0.25">
      <c r="A324" s="7"/>
      <c r="B324" s="34"/>
      <c r="C324" s="64"/>
      <c r="D324" s="59"/>
      <c r="E324" s="59"/>
      <c r="F324" s="59"/>
      <c r="G324" s="59"/>
      <c r="H324" s="31" t="str">
        <f t="shared" si="15"/>
        <v/>
      </c>
      <c r="I324" s="25"/>
      <c r="J324" s="7"/>
      <c r="K324" s="7"/>
      <c r="L324" s="7"/>
      <c r="M324" s="7"/>
      <c r="N324" s="7"/>
    </row>
    <row r="325" spans="1:14" ht="13.2" x14ac:dyDescent="0.25">
      <c r="A325" s="7"/>
      <c r="B325" s="28" t="s">
        <v>151</v>
      </c>
      <c r="C325" s="62" t="s">
        <v>152</v>
      </c>
      <c r="D325" s="59"/>
      <c r="E325" s="59"/>
      <c r="F325" s="59"/>
      <c r="G325" s="59"/>
      <c r="H325" s="31" t="str">
        <f t="shared" si="15"/>
        <v/>
      </c>
      <c r="I325" s="25"/>
      <c r="J325" s="7"/>
      <c r="K325" s="7"/>
      <c r="L325" s="7"/>
      <c r="M325" s="7"/>
      <c r="N325" s="7"/>
    </row>
    <row r="326" spans="1:14" ht="13.2" x14ac:dyDescent="0.25">
      <c r="A326" s="7"/>
      <c r="B326" s="34"/>
      <c r="C326" s="62" t="s">
        <v>153</v>
      </c>
      <c r="D326" s="61">
        <v>2</v>
      </c>
      <c r="E326" s="30">
        <v>6.17</v>
      </c>
      <c r="F326" s="61">
        <v>0.25</v>
      </c>
      <c r="G326" s="61">
        <v>11</v>
      </c>
      <c r="H326" s="31">
        <f t="shared" si="15"/>
        <v>33.935000000000002</v>
      </c>
      <c r="I326" s="25"/>
      <c r="J326" s="7"/>
      <c r="K326" s="7"/>
      <c r="L326" s="7"/>
      <c r="M326" s="7"/>
      <c r="N326" s="7"/>
    </row>
    <row r="327" spans="1:14" ht="13.2" x14ac:dyDescent="0.25">
      <c r="A327" s="7"/>
      <c r="B327" s="34"/>
      <c r="C327" s="62" t="s">
        <v>154</v>
      </c>
      <c r="D327" s="61">
        <v>1</v>
      </c>
      <c r="E327" s="30">
        <v>7</v>
      </c>
      <c r="F327" s="61">
        <v>0.25</v>
      </c>
      <c r="G327" s="61">
        <v>11</v>
      </c>
      <c r="H327" s="31">
        <f t="shared" si="15"/>
        <v>19.25</v>
      </c>
      <c r="I327" s="25"/>
      <c r="J327" s="7"/>
      <c r="K327" s="7"/>
      <c r="L327" s="7"/>
      <c r="M327" s="7"/>
      <c r="N327" s="7"/>
    </row>
    <row r="328" spans="1:14" ht="13.2" x14ac:dyDescent="0.25">
      <c r="A328" s="7"/>
      <c r="B328" s="34"/>
      <c r="C328" s="64"/>
      <c r="D328" s="59"/>
      <c r="E328" s="59"/>
      <c r="F328" s="59"/>
      <c r="G328" s="59"/>
      <c r="H328" s="31" t="str">
        <f t="shared" si="15"/>
        <v/>
      </c>
      <c r="I328" s="25"/>
      <c r="J328" s="7"/>
      <c r="K328" s="7"/>
      <c r="L328" s="7"/>
      <c r="M328" s="7"/>
      <c r="N328" s="7"/>
    </row>
    <row r="329" spans="1:14" ht="13.2" x14ac:dyDescent="0.25">
      <c r="A329" s="7"/>
      <c r="B329" s="34"/>
      <c r="C329" s="64"/>
      <c r="D329" s="59"/>
      <c r="E329" s="59"/>
      <c r="F329" s="59"/>
      <c r="G329" s="59"/>
      <c r="H329" s="31" t="str">
        <f t="shared" si="15"/>
        <v/>
      </c>
      <c r="I329" s="25"/>
      <c r="J329" s="7"/>
      <c r="K329" s="7"/>
      <c r="L329" s="7"/>
      <c r="M329" s="7"/>
      <c r="N329" s="7"/>
    </row>
    <row r="330" spans="1:14" ht="13.2" x14ac:dyDescent="0.25">
      <c r="A330" s="7"/>
      <c r="B330" s="34"/>
      <c r="C330" s="49"/>
      <c r="D330" s="22"/>
      <c r="E330" s="22"/>
      <c r="F330" s="22"/>
      <c r="G330" s="22"/>
      <c r="H330" s="31" t="str">
        <f t="shared" si="15"/>
        <v/>
      </c>
      <c r="I330" s="25"/>
      <c r="J330" s="7"/>
      <c r="K330" s="7"/>
      <c r="L330" s="7"/>
      <c r="M330" s="7"/>
      <c r="N330" s="7"/>
    </row>
    <row r="331" spans="1:14" ht="13.2" x14ac:dyDescent="0.25">
      <c r="A331" s="7"/>
      <c r="B331" s="34"/>
      <c r="C331" s="49"/>
      <c r="D331" s="22"/>
      <c r="E331" s="22"/>
      <c r="F331" s="22"/>
      <c r="G331" s="22"/>
      <c r="H331" s="24" t="str">
        <f t="shared" si="15"/>
        <v/>
      </c>
      <c r="I331" s="25"/>
      <c r="J331" s="7"/>
      <c r="K331" s="7"/>
      <c r="L331" s="7"/>
      <c r="M331" s="7"/>
      <c r="N331" s="7"/>
    </row>
    <row r="332" spans="1:14" ht="13.2" x14ac:dyDescent="0.25">
      <c r="A332" s="7"/>
      <c r="B332" s="34"/>
      <c r="C332" s="49"/>
      <c r="D332" s="22"/>
      <c r="E332" s="22"/>
      <c r="F332" s="22"/>
      <c r="G332" s="22"/>
      <c r="H332" s="24" t="str">
        <f t="shared" si="15"/>
        <v/>
      </c>
      <c r="I332" s="25"/>
      <c r="J332" s="7"/>
      <c r="K332" s="7"/>
      <c r="L332" s="7"/>
      <c r="M332" s="7"/>
      <c r="N332" s="7"/>
    </row>
    <row r="333" spans="1:14" ht="13.2" x14ac:dyDescent="0.25">
      <c r="A333" s="7"/>
      <c r="B333" s="36"/>
      <c r="C333" s="51"/>
      <c r="D333" s="51"/>
      <c r="E333" s="38"/>
      <c r="F333" s="477" t="s">
        <v>85</v>
      </c>
      <c r="G333" s="478"/>
      <c r="H333" s="52">
        <f>IF(SUM(H294:H332)=0,"",SUM(H294:H332))</f>
        <v>388.26888888888902</v>
      </c>
      <c r="I333" s="53" t="str">
        <f>IF(I293="1%steel","cft",IF(I293="1.5%steel","cft",IF(I293="2%steel","cft",I293)))</f>
        <v>cft</v>
      </c>
      <c r="J333" s="7"/>
      <c r="K333" s="7"/>
      <c r="L333" s="7"/>
      <c r="M333" s="7"/>
      <c r="N333" s="7"/>
    </row>
    <row r="334" spans="1:14" ht="13.2" x14ac:dyDescent="0.25">
      <c r="A334" s="7"/>
      <c r="B334" s="7"/>
      <c r="C334" s="7"/>
      <c r="D334" s="7"/>
      <c r="E334" s="7"/>
      <c r="F334" s="475" t="s">
        <v>86</v>
      </c>
      <c r="G334" s="476"/>
      <c r="H334" s="41">
        <v>0</v>
      </c>
      <c r="I334" s="54" t="str">
        <f>I333</f>
        <v>cft</v>
      </c>
      <c r="J334" s="7"/>
      <c r="K334" s="7"/>
      <c r="L334" s="7"/>
      <c r="M334" s="7"/>
      <c r="N334" s="7"/>
    </row>
    <row r="335" spans="1:14" ht="13.2" x14ac:dyDescent="0.25">
      <c r="A335" s="7"/>
      <c r="B335" s="7"/>
      <c r="C335" s="7"/>
      <c r="D335" s="7"/>
      <c r="E335" s="7"/>
      <c r="F335" s="477" t="s">
        <v>87</v>
      </c>
      <c r="G335" s="478"/>
      <c r="H335" s="55">
        <f>H334+H333</f>
        <v>388.26888888888902</v>
      </c>
      <c r="I335" s="53" t="str">
        <f>I333</f>
        <v>cft</v>
      </c>
      <c r="J335" s="7"/>
      <c r="K335" s="7"/>
      <c r="L335" s="7"/>
      <c r="M335" s="7"/>
      <c r="N335" s="7"/>
    </row>
    <row r="336" spans="1:14" ht="13.2" x14ac:dyDescent="0.25">
      <c r="A336" s="7"/>
      <c r="B336" s="7"/>
      <c r="C336" s="7"/>
      <c r="D336" s="7"/>
      <c r="E336" s="7"/>
      <c r="F336" s="7"/>
      <c r="G336" s="7"/>
      <c r="H336" s="7"/>
      <c r="I336" s="7"/>
      <c r="J336" s="7"/>
      <c r="K336" s="7"/>
      <c r="L336" s="7"/>
      <c r="M336" s="7"/>
      <c r="N336" s="7"/>
    </row>
    <row r="337" spans="1:14" ht="13.2" x14ac:dyDescent="0.25">
      <c r="A337" s="7"/>
      <c r="B337" s="7"/>
      <c r="C337" s="7"/>
      <c r="D337" s="7"/>
      <c r="E337" s="7"/>
      <c r="F337" s="7"/>
      <c r="G337" s="7"/>
      <c r="H337" s="7"/>
      <c r="I337" s="7"/>
      <c r="J337" s="7"/>
      <c r="K337" s="7"/>
      <c r="L337" s="7"/>
      <c r="M337" s="7"/>
      <c r="N337" s="7"/>
    </row>
    <row r="338" spans="1:14" ht="22.5" customHeight="1" x14ac:dyDescent="0.25">
      <c r="A338" s="7"/>
      <c r="B338" s="12" t="s">
        <v>119</v>
      </c>
      <c r="C338" s="13" t="s">
        <v>20</v>
      </c>
      <c r="D338" s="14"/>
      <c r="E338" s="14"/>
      <c r="F338" s="14"/>
      <c r="G338" s="15"/>
      <c r="H338" s="14"/>
      <c r="I338" s="16" t="s">
        <v>49</v>
      </c>
      <c r="J338" s="17" t="s">
        <v>54</v>
      </c>
      <c r="K338" s="7"/>
      <c r="L338" s="7"/>
      <c r="M338" s="7"/>
      <c r="N338" s="7"/>
    </row>
    <row r="339" spans="1:14" ht="92.4" x14ac:dyDescent="0.25">
      <c r="A339" s="7"/>
      <c r="B339" s="48">
        <f>B294+1</f>
        <v>13</v>
      </c>
      <c r="C339" s="21" t="str">
        <f>'03-B.O.Q CIVIL WORK'!D22</f>
        <v>RCC IN FOUNDATION / BASE / RETAINING STRUCTURES
In-situ batching, mixing, placing, vibration, compaction, finishing, casting, and curing of reinforced cement concrete (1:1/2:3) raft foundations, column bases, retaining walls, and similar elements, including all materials, labor, and equipment, complete in all respects in accordance with specifications, structural drawings, and the Engineer’s instructions.</v>
      </c>
      <c r="D339" s="22"/>
      <c r="E339" s="22"/>
      <c r="F339" s="49"/>
      <c r="G339" s="22"/>
      <c r="H339" s="24" t="str">
        <f t="shared" ref="H339:H351" si="23">IF(PRODUCT(D339,E339,F339,G339,I339)=0,"",PRODUCT(D339,E339,F339,G339,I339))</f>
        <v/>
      </c>
      <c r="I339" s="25"/>
      <c r="J339" s="17" t="s">
        <v>56</v>
      </c>
      <c r="K339" s="7"/>
      <c r="L339" s="7"/>
      <c r="M339" s="7"/>
      <c r="N339" s="7"/>
    </row>
    <row r="340" spans="1:14" ht="13.2" x14ac:dyDescent="0.25">
      <c r="A340" s="7"/>
      <c r="B340" s="34"/>
      <c r="C340" s="50"/>
      <c r="D340" s="30">
        <v>1</v>
      </c>
      <c r="E340" s="30">
        <v>5</v>
      </c>
      <c r="F340" s="30"/>
      <c r="G340" s="30"/>
      <c r="H340" s="31">
        <f t="shared" si="23"/>
        <v>5</v>
      </c>
      <c r="I340" s="25"/>
      <c r="J340" s="17" t="s">
        <v>58</v>
      </c>
      <c r="K340" s="7"/>
      <c r="L340" s="7"/>
      <c r="M340" s="7"/>
      <c r="N340" s="7"/>
    </row>
    <row r="341" spans="1:14" ht="13.2" x14ac:dyDescent="0.25">
      <c r="A341" s="7"/>
      <c r="B341" s="28"/>
      <c r="C341" s="58"/>
      <c r="D341" s="59"/>
      <c r="E341" s="65"/>
      <c r="F341" s="65"/>
      <c r="G341" s="65"/>
      <c r="H341" s="31" t="str">
        <f t="shared" si="23"/>
        <v/>
      </c>
      <c r="I341" s="25"/>
      <c r="J341" s="17" t="s">
        <v>60</v>
      </c>
      <c r="K341" s="7"/>
      <c r="L341" s="7"/>
      <c r="M341" s="7"/>
      <c r="N341" s="7"/>
    </row>
    <row r="342" spans="1:14" ht="13.2" x14ac:dyDescent="0.25">
      <c r="A342" s="7"/>
      <c r="B342" s="34"/>
      <c r="C342" s="60"/>
      <c r="D342" s="61"/>
      <c r="E342" s="61"/>
      <c r="F342" s="61"/>
      <c r="G342" s="61"/>
      <c r="H342" s="31" t="str">
        <f t="shared" si="23"/>
        <v/>
      </c>
      <c r="I342" s="25"/>
      <c r="J342" s="17" t="s">
        <v>32</v>
      </c>
      <c r="K342" s="7"/>
      <c r="L342" s="7"/>
      <c r="M342" s="7"/>
      <c r="N342" s="7"/>
    </row>
    <row r="343" spans="1:14" ht="13.2" x14ac:dyDescent="0.25">
      <c r="A343" s="7"/>
      <c r="B343" s="34"/>
      <c r="C343" s="60"/>
      <c r="D343" s="61"/>
      <c r="E343" s="61"/>
      <c r="F343" s="61"/>
      <c r="G343" s="61"/>
      <c r="H343" s="31" t="str">
        <f t="shared" si="23"/>
        <v/>
      </c>
      <c r="I343" s="25"/>
      <c r="J343" s="17" t="s">
        <v>89</v>
      </c>
      <c r="K343" s="7"/>
      <c r="L343" s="7"/>
      <c r="M343" s="7"/>
      <c r="N343" s="7"/>
    </row>
    <row r="344" spans="1:14" ht="13.2" x14ac:dyDescent="0.25">
      <c r="A344" s="7"/>
      <c r="B344" s="34"/>
      <c r="C344" s="49"/>
      <c r="D344" s="22"/>
      <c r="E344" s="30"/>
      <c r="F344" s="30"/>
      <c r="G344" s="30"/>
      <c r="H344" s="31" t="str">
        <f t="shared" si="23"/>
        <v/>
      </c>
      <c r="I344" s="25"/>
      <c r="J344" s="17" t="s">
        <v>95</v>
      </c>
      <c r="K344" s="7"/>
      <c r="L344" s="7"/>
      <c r="M344" s="7"/>
      <c r="N344" s="7"/>
    </row>
    <row r="345" spans="1:14" ht="13.2" x14ac:dyDescent="0.25">
      <c r="A345" s="7"/>
      <c r="B345" s="34"/>
      <c r="C345" s="49"/>
      <c r="D345" s="22"/>
      <c r="E345" s="22"/>
      <c r="F345" s="22"/>
      <c r="G345" s="22"/>
      <c r="H345" s="31" t="str">
        <f t="shared" si="23"/>
        <v/>
      </c>
      <c r="I345" s="25"/>
      <c r="J345" s="17" t="s">
        <v>97</v>
      </c>
      <c r="K345" s="7"/>
      <c r="L345" s="7"/>
      <c r="M345" s="7"/>
      <c r="N345" s="7"/>
    </row>
    <row r="346" spans="1:14" ht="13.2" x14ac:dyDescent="0.25">
      <c r="A346" s="7"/>
      <c r="B346" s="34"/>
      <c r="C346" s="49"/>
      <c r="D346" s="22"/>
      <c r="E346" s="22"/>
      <c r="F346" s="22"/>
      <c r="G346" s="22"/>
      <c r="H346" s="31" t="str">
        <f t="shared" si="23"/>
        <v/>
      </c>
      <c r="I346" s="25"/>
      <c r="J346" s="17" t="s">
        <v>98</v>
      </c>
      <c r="K346" s="7"/>
      <c r="L346" s="7"/>
      <c r="M346" s="7"/>
      <c r="N346" s="7"/>
    </row>
    <row r="347" spans="1:14" ht="13.2" x14ac:dyDescent="0.25">
      <c r="A347" s="7"/>
      <c r="B347" s="34"/>
      <c r="C347" s="49"/>
      <c r="D347" s="22"/>
      <c r="E347" s="22"/>
      <c r="F347" s="22"/>
      <c r="G347" s="22"/>
      <c r="H347" s="31" t="str">
        <f t="shared" si="23"/>
        <v/>
      </c>
      <c r="I347" s="25"/>
      <c r="J347" s="17" t="s">
        <v>42</v>
      </c>
      <c r="K347" s="7"/>
      <c r="L347" s="7"/>
      <c r="M347" s="7"/>
      <c r="N347" s="7"/>
    </row>
    <row r="348" spans="1:14" ht="13.2" x14ac:dyDescent="0.25">
      <c r="A348" s="7"/>
      <c r="B348" s="34"/>
      <c r="C348" s="49"/>
      <c r="D348" s="22"/>
      <c r="E348" s="22"/>
      <c r="F348" s="22"/>
      <c r="G348" s="22"/>
      <c r="H348" s="31" t="str">
        <f t="shared" si="23"/>
        <v/>
      </c>
      <c r="I348" s="25"/>
      <c r="J348" s="7"/>
      <c r="K348" s="7"/>
      <c r="L348" s="7"/>
      <c r="M348" s="7"/>
      <c r="N348" s="7"/>
    </row>
    <row r="349" spans="1:14" ht="13.2" x14ac:dyDescent="0.25">
      <c r="A349" s="7"/>
      <c r="B349" s="34"/>
      <c r="C349" s="49"/>
      <c r="D349" s="22"/>
      <c r="E349" s="22"/>
      <c r="F349" s="22"/>
      <c r="G349" s="22"/>
      <c r="H349" s="31" t="str">
        <f t="shared" si="23"/>
        <v/>
      </c>
      <c r="I349" s="25"/>
      <c r="J349" s="7"/>
      <c r="K349" s="7"/>
      <c r="L349" s="7"/>
      <c r="M349" s="7"/>
      <c r="N349" s="7"/>
    </row>
    <row r="350" spans="1:14" ht="13.2" x14ac:dyDescent="0.25">
      <c r="A350" s="7"/>
      <c r="B350" s="34"/>
      <c r="C350" s="49"/>
      <c r="D350" s="22"/>
      <c r="E350" s="22"/>
      <c r="F350" s="22"/>
      <c r="G350" s="22"/>
      <c r="H350" s="31" t="str">
        <f t="shared" si="23"/>
        <v/>
      </c>
      <c r="I350" s="25"/>
      <c r="J350" s="7"/>
      <c r="K350" s="7"/>
      <c r="L350" s="7"/>
      <c r="M350" s="7"/>
      <c r="N350" s="7"/>
    </row>
    <row r="351" spans="1:14" ht="13.2" x14ac:dyDescent="0.25">
      <c r="A351" s="7"/>
      <c r="B351" s="34"/>
      <c r="C351" s="49"/>
      <c r="D351" s="22"/>
      <c r="E351" s="22"/>
      <c r="F351" s="22"/>
      <c r="G351" s="22"/>
      <c r="H351" s="24" t="str">
        <f t="shared" si="23"/>
        <v/>
      </c>
      <c r="I351" s="25"/>
      <c r="J351" s="7"/>
      <c r="K351" s="7"/>
      <c r="L351" s="7"/>
      <c r="M351" s="7"/>
      <c r="N351" s="7"/>
    </row>
    <row r="352" spans="1:14" ht="13.2" x14ac:dyDescent="0.25">
      <c r="A352" s="7"/>
      <c r="B352" s="36"/>
      <c r="C352" s="51"/>
      <c r="D352" s="51"/>
      <c r="E352" s="38"/>
      <c r="F352" s="477" t="s">
        <v>85</v>
      </c>
      <c r="G352" s="478"/>
      <c r="H352" s="52">
        <f>IF(SUM(H339:H351)=0,"",SUM(H339:H351))</f>
        <v>5</v>
      </c>
      <c r="I352" s="53" t="str">
        <f>IF(I338="1%steel","cft",IF(I338="1.5%steel","cft",IF(I338="2%steel","cft",I338)))</f>
        <v>cft</v>
      </c>
      <c r="J352" s="7"/>
      <c r="K352" s="7"/>
      <c r="L352" s="7"/>
      <c r="M352" s="7"/>
      <c r="N352" s="7"/>
    </row>
    <row r="353" spans="1:14" ht="13.2" x14ac:dyDescent="0.25">
      <c r="A353" s="7"/>
      <c r="B353" s="7"/>
      <c r="C353" s="7"/>
      <c r="D353" s="7"/>
      <c r="E353" s="7"/>
      <c r="F353" s="475" t="s">
        <v>86</v>
      </c>
      <c r="G353" s="476"/>
      <c r="H353" s="41">
        <v>0</v>
      </c>
      <c r="I353" s="54" t="str">
        <f>I352</f>
        <v>cft</v>
      </c>
      <c r="J353" s="7"/>
      <c r="K353" s="7"/>
      <c r="L353" s="7"/>
      <c r="M353" s="7"/>
      <c r="N353" s="7"/>
    </row>
    <row r="354" spans="1:14" ht="13.2" x14ac:dyDescent="0.25">
      <c r="A354" s="7"/>
      <c r="B354" s="7"/>
      <c r="C354" s="7"/>
      <c r="D354" s="7"/>
      <c r="E354" s="7"/>
      <c r="F354" s="477" t="s">
        <v>87</v>
      </c>
      <c r="G354" s="478"/>
      <c r="H354" s="55">
        <f>H353+H352</f>
        <v>5</v>
      </c>
      <c r="I354" s="53" t="str">
        <f>I352</f>
        <v>cft</v>
      </c>
      <c r="J354" s="7"/>
      <c r="K354" s="7"/>
      <c r="L354" s="7"/>
      <c r="M354" s="7"/>
      <c r="N354" s="7"/>
    </row>
    <row r="355" spans="1:14" ht="13.2" x14ac:dyDescent="0.25">
      <c r="A355" s="7"/>
      <c r="B355" s="7"/>
      <c r="C355" s="7"/>
      <c r="D355" s="7"/>
      <c r="E355" s="7"/>
      <c r="F355" s="7"/>
      <c r="G355" s="7"/>
      <c r="H355" s="7"/>
      <c r="I355" s="7"/>
      <c r="J355" s="7"/>
      <c r="K355" s="7"/>
      <c r="L355" s="7"/>
      <c r="M355" s="7"/>
      <c r="N355" s="7"/>
    </row>
    <row r="356" spans="1:14" ht="13.2" x14ac:dyDescent="0.25">
      <c r="A356" s="7"/>
      <c r="B356" s="7"/>
      <c r="C356" s="7"/>
      <c r="D356" s="7"/>
      <c r="E356" s="7"/>
      <c r="F356" s="7"/>
      <c r="G356" s="7"/>
      <c r="H356" s="7"/>
      <c r="I356" s="7"/>
      <c r="J356" s="7"/>
      <c r="K356" s="7"/>
      <c r="L356" s="7"/>
      <c r="M356" s="7"/>
      <c r="N356" s="7"/>
    </row>
    <row r="357" spans="1:14" ht="27" customHeight="1" x14ac:dyDescent="0.25">
      <c r="A357" s="7"/>
      <c r="B357" s="12" t="s">
        <v>119</v>
      </c>
      <c r="C357" s="13" t="s">
        <v>20</v>
      </c>
      <c r="D357" s="14"/>
      <c r="E357" s="14"/>
      <c r="F357" s="14"/>
      <c r="G357" s="15"/>
      <c r="H357" s="14"/>
      <c r="I357" s="16" t="s">
        <v>155</v>
      </c>
      <c r="J357" s="17" t="s">
        <v>54</v>
      </c>
      <c r="K357" s="7"/>
      <c r="L357" s="7"/>
      <c r="M357" s="7"/>
      <c r="N357" s="7"/>
    </row>
    <row r="358" spans="1:14" ht="79.2" x14ac:dyDescent="0.25">
      <c r="A358" s="7"/>
      <c r="B358" s="48">
        <f>B339+1</f>
        <v>14</v>
      </c>
      <c r="C358" s="21" t="str">
        <f>'03-B.O.Q CIVIL WORK'!D23</f>
        <v>REINFORCEMENT STEEL (GRADE 60) FOR CONCRETE WORKS
At the site, cutting, bending, placing, and fixing in position as per the approved BBS of deformed reinforcement bars (Grade 60), including binding wire, chairs, spacers, and all necessary accessories, complete in all respects in accordance with drawings, specifications, and the Engineer’s instructions.</v>
      </c>
      <c r="D358" s="22"/>
      <c r="E358" s="22"/>
      <c r="F358" s="49"/>
      <c r="G358" s="22"/>
      <c r="H358" s="31" t="str">
        <f t="shared" ref="H358:H363" si="24">IF(PRODUCT(D358,E358,F358,G358,I358)=0,"",PRODUCT(D358,E358,F358,G358,I358))</f>
        <v/>
      </c>
      <c r="I358" s="25"/>
      <c r="J358" s="17" t="s">
        <v>56</v>
      </c>
      <c r="K358" s="7"/>
      <c r="L358" s="7"/>
      <c r="M358" s="7"/>
      <c r="N358" s="7"/>
    </row>
    <row r="359" spans="1:14" ht="13.2" x14ac:dyDescent="0.25">
      <c r="A359" s="7"/>
      <c r="B359" s="34"/>
      <c r="C359" s="50"/>
      <c r="D359" s="22"/>
      <c r="E359" s="22"/>
      <c r="F359" s="22"/>
      <c r="G359" s="22"/>
      <c r="H359" s="31" t="str">
        <f t="shared" si="24"/>
        <v/>
      </c>
      <c r="I359" s="25"/>
      <c r="J359" s="17" t="s">
        <v>58</v>
      </c>
      <c r="K359" s="7"/>
      <c r="L359" s="7"/>
      <c r="M359" s="7"/>
      <c r="N359" s="7"/>
    </row>
    <row r="360" spans="1:14" ht="13.2" x14ac:dyDescent="0.25">
      <c r="A360" s="7"/>
      <c r="B360" s="28" t="s">
        <v>62</v>
      </c>
      <c r="C360" s="66" t="s">
        <v>156</v>
      </c>
      <c r="D360" s="61">
        <v>1</v>
      </c>
      <c r="E360" s="61">
        <f>(H335*6.9)/2.204</f>
        <v>1215.5423472474295</v>
      </c>
      <c r="F360" s="61"/>
      <c r="G360" s="61"/>
      <c r="H360" s="31">
        <f t="shared" si="24"/>
        <v>1215.5423472474295</v>
      </c>
      <c r="I360" s="25"/>
      <c r="J360" s="17" t="s">
        <v>60</v>
      </c>
      <c r="K360" s="7"/>
      <c r="L360" s="7"/>
      <c r="M360" s="7"/>
      <c r="N360" s="7"/>
    </row>
    <row r="361" spans="1:14" ht="13.2" x14ac:dyDescent="0.25">
      <c r="A361" s="7"/>
      <c r="B361" s="34"/>
      <c r="C361" s="66"/>
      <c r="D361" s="22"/>
      <c r="E361" s="22"/>
      <c r="F361" s="22"/>
      <c r="G361" s="22"/>
      <c r="H361" s="31" t="str">
        <f t="shared" si="24"/>
        <v/>
      </c>
      <c r="I361" s="25"/>
      <c r="J361" s="17" t="s">
        <v>32</v>
      </c>
      <c r="K361" s="7"/>
      <c r="L361" s="7"/>
      <c r="M361" s="7"/>
      <c r="N361" s="7"/>
    </row>
    <row r="362" spans="1:14" ht="13.2" x14ac:dyDescent="0.25">
      <c r="A362" s="7"/>
      <c r="B362" s="34"/>
      <c r="C362" s="49"/>
      <c r="D362" s="22"/>
      <c r="E362" s="22"/>
      <c r="F362" s="22"/>
      <c r="G362" s="22"/>
      <c r="H362" s="31" t="str">
        <f t="shared" si="24"/>
        <v/>
      </c>
      <c r="I362" s="25"/>
      <c r="J362" s="7"/>
      <c r="K362" s="7"/>
      <c r="L362" s="7"/>
      <c r="M362" s="7"/>
      <c r="N362" s="7"/>
    </row>
    <row r="363" spans="1:14" ht="13.2" x14ac:dyDescent="0.25">
      <c r="A363" s="7"/>
      <c r="B363" s="34"/>
      <c r="C363" s="49"/>
      <c r="D363" s="22"/>
      <c r="E363" s="22"/>
      <c r="F363" s="22"/>
      <c r="G363" s="22"/>
      <c r="H363" s="24" t="str">
        <f t="shared" si="24"/>
        <v/>
      </c>
      <c r="I363" s="25"/>
      <c r="J363" s="7"/>
      <c r="K363" s="7"/>
      <c r="L363" s="7"/>
      <c r="M363" s="7"/>
      <c r="N363" s="7"/>
    </row>
    <row r="364" spans="1:14" ht="13.2" x14ac:dyDescent="0.25">
      <c r="A364" s="7"/>
      <c r="B364" s="36"/>
      <c r="C364" s="51"/>
      <c r="D364" s="51"/>
      <c r="E364" s="38"/>
      <c r="F364" s="477" t="s">
        <v>85</v>
      </c>
      <c r="G364" s="478"/>
      <c r="H364" s="52">
        <f>IF(SUM(H358:H363)=0,"",SUM(H358:H363))</f>
        <v>1215.5423472474295</v>
      </c>
      <c r="I364" s="53" t="str">
        <f>IF(I357="1%steel","cft",IF(I357="1.5%steel","cft",IF(I357="2%steel","cft",I357)))</f>
        <v>Kg</v>
      </c>
      <c r="J364" s="7"/>
      <c r="K364" s="7"/>
      <c r="L364" s="7"/>
      <c r="M364" s="7"/>
      <c r="N364" s="7"/>
    </row>
    <row r="365" spans="1:14" ht="13.2" x14ac:dyDescent="0.25">
      <c r="A365" s="7"/>
      <c r="B365" s="7"/>
      <c r="C365" s="7"/>
      <c r="D365" s="7"/>
      <c r="E365" s="7"/>
      <c r="F365" s="475" t="s">
        <v>86</v>
      </c>
      <c r="G365" s="476"/>
      <c r="H365" s="41">
        <v>0</v>
      </c>
      <c r="I365" s="54" t="str">
        <f>I364</f>
        <v>Kg</v>
      </c>
      <c r="J365" s="7"/>
      <c r="K365" s="7"/>
      <c r="L365" s="7"/>
      <c r="M365" s="7"/>
      <c r="N365" s="7"/>
    </row>
    <row r="366" spans="1:14" ht="13.2" x14ac:dyDescent="0.25">
      <c r="A366" s="7"/>
      <c r="B366" s="7"/>
      <c r="C366" s="7"/>
      <c r="D366" s="7"/>
      <c r="E366" s="7"/>
      <c r="F366" s="477" t="s">
        <v>87</v>
      </c>
      <c r="G366" s="478"/>
      <c r="H366" s="55">
        <f>H365+H364</f>
        <v>1215.5423472474295</v>
      </c>
      <c r="I366" s="53" t="str">
        <f>I364</f>
        <v>Kg</v>
      </c>
      <c r="J366" s="7"/>
      <c r="K366" s="7"/>
      <c r="L366" s="7"/>
      <c r="M366" s="7"/>
      <c r="N366" s="7"/>
    </row>
    <row r="367" spans="1:14" ht="13.2" x14ac:dyDescent="0.25">
      <c r="A367" s="7"/>
      <c r="B367" s="7"/>
      <c r="C367" s="7"/>
      <c r="D367" s="7"/>
      <c r="E367" s="7"/>
      <c r="F367" s="7"/>
      <c r="G367" s="7"/>
      <c r="H367" s="7"/>
      <c r="I367" s="7"/>
      <c r="J367" s="7"/>
      <c r="K367" s="7"/>
      <c r="L367" s="7"/>
      <c r="M367" s="7"/>
      <c r="N367" s="7"/>
    </row>
    <row r="368" spans="1:14" ht="13.2" x14ac:dyDescent="0.25">
      <c r="A368" s="7"/>
      <c r="B368" s="7"/>
      <c r="C368" s="7"/>
      <c r="D368" s="7"/>
      <c r="E368" s="7"/>
      <c r="F368" s="7"/>
      <c r="G368" s="7"/>
      <c r="H368" s="7"/>
      <c r="I368" s="7"/>
      <c r="J368" s="7"/>
      <c r="K368" s="7"/>
      <c r="L368" s="7"/>
      <c r="M368" s="7"/>
      <c r="N368" s="7"/>
    </row>
    <row r="369" spans="1:14" ht="27" customHeight="1" x14ac:dyDescent="0.25">
      <c r="A369" s="7"/>
      <c r="B369" s="12" t="s">
        <v>119</v>
      </c>
      <c r="C369" s="13" t="s">
        <v>20</v>
      </c>
      <c r="D369" s="14"/>
      <c r="E369" s="14"/>
      <c r="F369" s="14"/>
      <c r="G369" s="15"/>
      <c r="H369" s="14"/>
      <c r="I369" s="16" t="s">
        <v>155</v>
      </c>
      <c r="J369" s="17" t="s">
        <v>54</v>
      </c>
      <c r="K369" s="7"/>
      <c r="L369" s="7"/>
      <c r="M369" s="7"/>
      <c r="N369" s="7"/>
    </row>
    <row r="370" spans="1:14" ht="145.19999999999999" x14ac:dyDescent="0.25">
      <c r="A370" s="7"/>
      <c r="B370" s="48">
        <f>B358+1</f>
        <v>15</v>
      </c>
      <c r="C370" s="21" t="str">
        <f>'03-B.O.Q CIVIL WORK'!D24</f>
        <v xml:space="preserve">REINFORCEMENT STEEL (GRADE 60) FOR MAKING ANY TYPE OF CONNECTOR /ANCHORED BARS
dia pin bars having 3 inch length hook with 90 degree bent on both sides of walls fixed /gripped with metal plate REINFORCEMENT (Grade-60): of mild steel reinforcement of Grade 60 of all sizes for cement concrete, including cutting, bending, laying in position according to structural drawings, making joints and fastenings, including cost of binding wire and labor charges for binding of steel reinforcement. Supply &amp; fabricate M.S. reinforcement for cement concrete (Hot rolled deformed bars Grade 60) </v>
      </c>
      <c r="D370" s="22"/>
      <c r="E370" s="22"/>
      <c r="F370" s="49"/>
      <c r="G370" s="22"/>
      <c r="H370" s="24" t="str">
        <f t="shared" ref="H370:H377" si="25">IF(PRODUCT(D370,E370,F370,G370,I370)=0,"",PRODUCT(D370,E370,F370,G370,I370))</f>
        <v/>
      </c>
      <c r="I370" s="25"/>
      <c r="J370" s="17" t="s">
        <v>56</v>
      </c>
      <c r="K370" s="7"/>
      <c r="L370" s="7"/>
      <c r="M370" s="7"/>
      <c r="N370" s="7"/>
    </row>
    <row r="371" spans="1:14" ht="13.2" x14ac:dyDescent="0.25">
      <c r="A371" s="7"/>
      <c r="B371" s="34"/>
      <c r="C371" s="50"/>
      <c r="D371" s="22"/>
      <c r="E371" s="22"/>
      <c r="F371" s="22"/>
      <c r="G371" s="22"/>
      <c r="H371" s="24" t="str">
        <f t="shared" si="25"/>
        <v/>
      </c>
      <c r="I371" s="25"/>
      <c r="J371" s="17" t="s">
        <v>58</v>
      </c>
      <c r="K371" s="7"/>
      <c r="L371" s="7"/>
      <c r="M371" s="7"/>
      <c r="N371" s="7"/>
    </row>
    <row r="372" spans="1:14" ht="13.2" x14ac:dyDescent="0.25">
      <c r="A372" s="7"/>
      <c r="B372" s="34"/>
      <c r="C372" s="67" t="s">
        <v>157</v>
      </c>
      <c r="D372" s="61">
        <f>(H1479/3.75)*((10+10+7+7+1+1)/12)*0.17</f>
        <v>235.96</v>
      </c>
      <c r="E372" s="61"/>
      <c r="F372" s="22"/>
      <c r="G372" s="22"/>
      <c r="H372" s="31">
        <f t="shared" si="25"/>
        <v>235.96</v>
      </c>
      <c r="I372" s="25"/>
      <c r="J372" s="17" t="s">
        <v>60</v>
      </c>
      <c r="K372" s="7"/>
      <c r="L372" s="7"/>
      <c r="M372" s="7"/>
      <c r="N372" s="7"/>
    </row>
    <row r="373" spans="1:14" ht="13.2" x14ac:dyDescent="0.25">
      <c r="A373" s="7"/>
      <c r="B373" s="34"/>
      <c r="C373" s="35"/>
      <c r="D373" s="61"/>
      <c r="E373" s="61"/>
      <c r="F373" s="22"/>
      <c r="G373" s="22"/>
      <c r="H373" s="31" t="str">
        <f t="shared" si="25"/>
        <v/>
      </c>
      <c r="I373" s="25"/>
      <c r="J373" s="17" t="s">
        <v>32</v>
      </c>
      <c r="K373" s="7"/>
      <c r="L373" s="7"/>
      <c r="M373" s="7"/>
      <c r="N373" s="7"/>
    </row>
    <row r="374" spans="1:14" ht="13.2" x14ac:dyDescent="0.25">
      <c r="A374" s="7"/>
      <c r="B374" s="34"/>
      <c r="C374" s="35"/>
      <c r="D374" s="61"/>
      <c r="E374" s="61"/>
      <c r="F374" s="22"/>
      <c r="G374" s="22"/>
      <c r="H374" s="31" t="str">
        <f t="shared" si="25"/>
        <v/>
      </c>
      <c r="I374" s="25"/>
      <c r="J374" s="17" t="s">
        <v>89</v>
      </c>
      <c r="K374" s="7"/>
      <c r="L374" s="7"/>
      <c r="M374" s="7"/>
      <c r="N374" s="7"/>
    </row>
    <row r="375" spans="1:14" ht="13.2" x14ac:dyDescent="0.25">
      <c r="A375" s="7"/>
      <c r="B375" s="34"/>
      <c r="C375" s="49"/>
      <c r="D375" s="22"/>
      <c r="E375" s="22"/>
      <c r="F375" s="22"/>
      <c r="G375" s="22"/>
      <c r="H375" s="31" t="str">
        <f t="shared" si="25"/>
        <v/>
      </c>
      <c r="I375" s="25"/>
      <c r="J375" s="7"/>
      <c r="K375" s="7"/>
      <c r="L375" s="7"/>
      <c r="M375" s="7"/>
      <c r="N375" s="7"/>
    </row>
    <row r="376" spans="1:14" ht="13.2" x14ac:dyDescent="0.25">
      <c r="A376" s="7"/>
      <c r="B376" s="34"/>
      <c r="C376" s="49"/>
      <c r="D376" s="22"/>
      <c r="E376" s="22"/>
      <c r="F376" s="22"/>
      <c r="G376" s="22"/>
      <c r="H376" s="31" t="str">
        <f t="shared" si="25"/>
        <v/>
      </c>
      <c r="I376" s="25"/>
      <c r="J376" s="7"/>
      <c r="K376" s="7"/>
      <c r="L376" s="7"/>
      <c r="M376" s="7"/>
      <c r="N376" s="7"/>
    </row>
    <row r="377" spans="1:14" ht="13.2" x14ac:dyDescent="0.25">
      <c r="A377" s="7"/>
      <c r="B377" s="34"/>
      <c r="C377" s="49"/>
      <c r="D377" s="22"/>
      <c r="E377" s="22"/>
      <c r="F377" s="22"/>
      <c r="G377" s="22"/>
      <c r="H377" s="31" t="str">
        <f t="shared" si="25"/>
        <v/>
      </c>
      <c r="I377" s="25"/>
      <c r="J377" s="7"/>
      <c r="K377" s="7"/>
      <c r="L377" s="7"/>
      <c r="M377" s="7"/>
      <c r="N377" s="7"/>
    </row>
    <row r="378" spans="1:14" ht="13.2" x14ac:dyDescent="0.25">
      <c r="A378" s="7"/>
      <c r="B378" s="36"/>
      <c r="C378" s="51"/>
      <c r="D378" s="51"/>
      <c r="E378" s="38"/>
      <c r="F378" s="477" t="s">
        <v>85</v>
      </c>
      <c r="G378" s="478"/>
      <c r="H378" s="55">
        <f>IF(SUM(H370:H377)=0,"",SUM(H370:H377))</f>
        <v>235.96</v>
      </c>
      <c r="I378" s="53" t="str">
        <f>IF(I369="1%steel","cft",IF(I369="1.5%steel","cft",IF(I369="2%steel","cft",I369)))</f>
        <v>Kg</v>
      </c>
      <c r="J378" s="7"/>
      <c r="K378" s="7"/>
      <c r="L378" s="7"/>
      <c r="M378" s="7"/>
      <c r="N378" s="7"/>
    </row>
    <row r="379" spans="1:14" ht="13.2" x14ac:dyDescent="0.25">
      <c r="A379" s="7"/>
      <c r="B379" s="7"/>
      <c r="C379" s="7"/>
      <c r="D379" s="7"/>
      <c r="E379" s="7"/>
      <c r="F379" s="475" t="s">
        <v>86</v>
      </c>
      <c r="G379" s="476"/>
      <c r="H379" s="41">
        <v>0</v>
      </c>
      <c r="I379" s="54" t="str">
        <f>I378</f>
        <v>Kg</v>
      </c>
      <c r="J379" s="7"/>
      <c r="K379" s="7"/>
      <c r="L379" s="7"/>
      <c r="M379" s="7"/>
      <c r="N379" s="7"/>
    </row>
    <row r="380" spans="1:14" ht="13.2" x14ac:dyDescent="0.25">
      <c r="A380" s="7"/>
      <c r="B380" s="7"/>
      <c r="C380" s="7"/>
      <c r="D380" s="7"/>
      <c r="E380" s="7"/>
      <c r="F380" s="477" t="s">
        <v>87</v>
      </c>
      <c r="G380" s="478"/>
      <c r="H380" s="55">
        <f>H379+H378</f>
        <v>235.96</v>
      </c>
      <c r="I380" s="53" t="str">
        <f>I378</f>
        <v>Kg</v>
      </c>
      <c r="J380" s="7"/>
      <c r="K380" s="7"/>
      <c r="L380" s="7"/>
      <c r="M380" s="7"/>
      <c r="N380" s="7"/>
    </row>
    <row r="381" spans="1:14" ht="13.2" x14ac:dyDescent="0.25">
      <c r="A381" s="7"/>
      <c r="B381" s="7"/>
      <c r="C381" s="7"/>
      <c r="D381" s="7"/>
      <c r="E381" s="7"/>
      <c r="F381" s="7"/>
      <c r="G381" s="7"/>
      <c r="H381" s="7"/>
      <c r="I381" s="7"/>
      <c r="J381" s="7"/>
      <c r="K381" s="7"/>
      <c r="L381" s="7"/>
      <c r="M381" s="7"/>
      <c r="N381" s="7"/>
    </row>
    <row r="382" spans="1:14" ht="13.2" x14ac:dyDescent="0.25">
      <c r="A382" s="7"/>
      <c r="B382" s="7"/>
      <c r="C382" s="7"/>
      <c r="D382" s="7"/>
      <c r="E382" s="7"/>
      <c r="F382" s="7"/>
      <c r="G382" s="7"/>
      <c r="H382" s="7"/>
      <c r="I382" s="7"/>
      <c r="J382" s="7"/>
      <c r="K382" s="7"/>
      <c r="L382" s="7"/>
      <c r="M382" s="7"/>
      <c r="N382" s="7"/>
    </row>
    <row r="383" spans="1:14" ht="25.5" customHeight="1" x14ac:dyDescent="0.25">
      <c r="A383" s="7"/>
      <c r="B383" s="12" t="s">
        <v>119</v>
      </c>
      <c r="C383" s="13" t="s">
        <v>20</v>
      </c>
      <c r="D383" s="14"/>
      <c r="E383" s="14"/>
      <c r="F383" s="14"/>
      <c r="G383" s="15"/>
      <c r="H383" s="14"/>
      <c r="I383" s="16" t="s">
        <v>49</v>
      </c>
      <c r="J383" s="17" t="s">
        <v>54</v>
      </c>
      <c r="K383" s="7"/>
      <c r="L383" s="7"/>
      <c r="M383" s="7"/>
      <c r="N383" s="7"/>
    </row>
    <row r="384" spans="1:14" ht="105.6" x14ac:dyDescent="0.25">
      <c r="A384" s="7"/>
      <c r="B384" s="48">
        <f>B370+1</f>
        <v>16</v>
      </c>
      <c r="C384" s="21" t="str">
        <f>'03-B.O.Q CIVIL WORK'!D25</f>
        <v>EXTRA LABOUR FOR CONCRETE WORK (MANUAL HANDLING WITH SCAFFOLDING)
Providing additional labor for placement and handling of concrete (plain or reinforced) in locations requiring manual conveyance using MS tagari and/or scaffolding, including lifting, hoisting, and placing under restricted access or difficult site conditions, complete in all respects in accordance with specifications and Engineer’s instructions.</v>
      </c>
      <c r="D384" s="22"/>
      <c r="E384" s="22"/>
      <c r="F384" s="49"/>
      <c r="G384" s="22"/>
      <c r="H384" s="24" t="str">
        <f t="shared" ref="H384:H391" si="26">IF(PRODUCT(D384,E384,F384,G384,I384)=0,"",PRODUCT(D384,E384,F384,G384,I384))</f>
        <v/>
      </c>
      <c r="I384" s="25"/>
      <c r="J384" s="17" t="s">
        <v>56</v>
      </c>
      <c r="K384" s="7"/>
      <c r="L384" s="7"/>
      <c r="M384" s="7"/>
      <c r="N384" s="7"/>
    </row>
    <row r="385" spans="1:14" ht="13.2" x14ac:dyDescent="0.25">
      <c r="A385" s="7"/>
      <c r="B385" s="34"/>
      <c r="C385" s="50"/>
      <c r="D385" s="22"/>
      <c r="E385" s="22"/>
      <c r="F385" s="22"/>
      <c r="G385" s="22"/>
      <c r="H385" s="24" t="str">
        <f t="shared" si="26"/>
        <v/>
      </c>
      <c r="I385" s="25"/>
      <c r="J385" s="17" t="s">
        <v>58</v>
      </c>
      <c r="K385" s="7"/>
      <c r="L385" s="7"/>
      <c r="M385" s="7"/>
      <c r="N385" s="7"/>
    </row>
    <row r="386" spans="1:14" ht="26.4" x14ac:dyDescent="0.25">
      <c r="A386" s="7"/>
      <c r="B386" s="33" t="s">
        <v>62</v>
      </c>
      <c r="C386" s="21" t="s">
        <v>158</v>
      </c>
      <c r="D386" s="30">
        <v>1</v>
      </c>
      <c r="E386" s="30">
        <f>H335</f>
        <v>388.26888888888902</v>
      </c>
      <c r="F386" s="30"/>
      <c r="G386" s="30"/>
      <c r="H386" s="31">
        <f t="shared" si="26"/>
        <v>388.26888888888902</v>
      </c>
      <c r="I386" s="25"/>
      <c r="J386" s="17" t="s">
        <v>60</v>
      </c>
      <c r="K386" s="7"/>
      <c r="L386" s="7"/>
      <c r="M386" s="7"/>
      <c r="N386" s="7"/>
    </row>
    <row r="387" spans="1:14" ht="13.2" x14ac:dyDescent="0.25">
      <c r="A387" s="7"/>
      <c r="B387" s="34"/>
      <c r="C387" s="50"/>
      <c r="D387" s="30"/>
      <c r="E387" s="30"/>
      <c r="F387" s="30"/>
      <c r="G387" s="30"/>
      <c r="H387" s="31" t="str">
        <f t="shared" si="26"/>
        <v/>
      </c>
      <c r="I387" s="25"/>
      <c r="J387" s="17" t="s">
        <v>32</v>
      </c>
      <c r="K387" s="7"/>
      <c r="L387" s="7"/>
      <c r="M387" s="7"/>
      <c r="N387" s="7"/>
    </row>
    <row r="388" spans="1:14" ht="13.2" x14ac:dyDescent="0.25">
      <c r="A388" s="7"/>
      <c r="B388" s="34"/>
      <c r="C388" s="50"/>
      <c r="D388" s="30"/>
      <c r="E388" s="30"/>
      <c r="F388" s="30"/>
      <c r="G388" s="30"/>
      <c r="H388" s="31" t="str">
        <f t="shared" si="26"/>
        <v/>
      </c>
      <c r="I388" s="25"/>
      <c r="J388" s="17" t="s">
        <v>89</v>
      </c>
      <c r="K388" s="7"/>
      <c r="L388" s="7"/>
      <c r="M388" s="7"/>
      <c r="N388" s="7"/>
    </row>
    <row r="389" spans="1:14" ht="13.2" x14ac:dyDescent="0.25">
      <c r="A389" s="7"/>
      <c r="B389" s="34"/>
      <c r="C389" s="49"/>
      <c r="D389" s="22"/>
      <c r="E389" s="22"/>
      <c r="F389" s="22"/>
      <c r="G389" s="22"/>
      <c r="H389" s="24" t="str">
        <f t="shared" si="26"/>
        <v/>
      </c>
      <c r="I389" s="25"/>
      <c r="J389" s="7"/>
      <c r="K389" s="7"/>
      <c r="L389" s="7"/>
      <c r="M389" s="7"/>
      <c r="N389" s="7"/>
    </row>
    <row r="390" spans="1:14" ht="13.2" x14ac:dyDescent="0.25">
      <c r="A390" s="7"/>
      <c r="B390" s="34"/>
      <c r="C390" s="49"/>
      <c r="D390" s="22"/>
      <c r="E390" s="22"/>
      <c r="F390" s="22"/>
      <c r="G390" s="22"/>
      <c r="H390" s="24" t="str">
        <f t="shared" si="26"/>
        <v/>
      </c>
      <c r="I390" s="25"/>
      <c r="J390" s="7"/>
      <c r="K390" s="7"/>
      <c r="L390" s="7"/>
      <c r="M390" s="7"/>
      <c r="N390" s="7"/>
    </row>
    <row r="391" spans="1:14" ht="13.2" x14ac:dyDescent="0.25">
      <c r="A391" s="7"/>
      <c r="B391" s="34"/>
      <c r="C391" s="49"/>
      <c r="D391" s="22"/>
      <c r="E391" s="22"/>
      <c r="F391" s="22"/>
      <c r="G391" s="22"/>
      <c r="H391" s="24" t="str">
        <f t="shared" si="26"/>
        <v/>
      </c>
      <c r="I391" s="25"/>
      <c r="J391" s="7"/>
      <c r="K391" s="7"/>
      <c r="L391" s="7"/>
      <c r="M391" s="7"/>
      <c r="N391" s="7"/>
    </row>
    <row r="392" spans="1:14" ht="13.2" x14ac:dyDescent="0.25">
      <c r="A392" s="7"/>
      <c r="B392" s="36"/>
      <c r="C392" s="51"/>
      <c r="D392" s="51"/>
      <c r="E392" s="38"/>
      <c r="F392" s="477" t="s">
        <v>85</v>
      </c>
      <c r="G392" s="478"/>
      <c r="H392" s="52">
        <f>IF(SUM(H384:H391)=0,"",SUM(H384:H391))</f>
        <v>388.26888888888902</v>
      </c>
      <c r="I392" s="53" t="str">
        <f>IF(I383="1%steel","cft",IF(I383="1.5%steel","cft",IF(I383="2%steel","cft",I383)))</f>
        <v>cft</v>
      </c>
      <c r="J392" s="7"/>
      <c r="K392" s="7"/>
      <c r="L392" s="7"/>
      <c r="M392" s="7"/>
      <c r="N392" s="7"/>
    </row>
    <row r="393" spans="1:14" ht="13.2" x14ac:dyDescent="0.25">
      <c r="A393" s="7"/>
      <c r="B393" s="7"/>
      <c r="C393" s="7"/>
      <c r="D393" s="7"/>
      <c r="E393" s="7"/>
      <c r="F393" s="475" t="s">
        <v>86</v>
      </c>
      <c r="G393" s="476"/>
      <c r="H393" s="41">
        <v>0</v>
      </c>
      <c r="I393" s="54" t="str">
        <f>I392</f>
        <v>cft</v>
      </c>
      <c r="J393" s="7"/>
      <c r="K393" s="7"/>
      <c r="L393" s="7"/>
      <c r="M393" s="7"/>
      <c r="N393" s="7"/>
    </row>
    <row r="394" spans="1:14" ht="13.2" x14ac:dyDescent="0.25">
      <c r="A394" s="7"/>
      <c r="B394" s="7"/>
      <c r="C394" s="7"/>
      <c r="D394" s="7"/>
      <c r="E394" s="7"/>
      <c r="F394" s="477" t="s">
        <v>87</v>
      </c>
      <c r="G394" s="478"/>
      <c r="H394" s="55">
        <f>H393+H392</f>
        <v>388.26888888888902</v>
      </c>
      <c r="I394" s="53" t="str">
        <f>I392</f>
        <v>cft</v>
      </c>
      <c r="J394" s="7"/>
      <c r="K394" s="7"/>
      <c r="L394" s="7"/>
      <c r="M394" s="7"/>
      <c r="N394" s="7"/>
    </row>
    <row r="395" spans="1:14" ht="13.2" x14ac:dyDescent="0.25">
      <c r="A395" s="7"/>
      <c r="B395" s="7"/>
      <c r="C395" s="7"/>
      <c r="D395" s="7"/>
      <c r="E395" s="7"/>
      <c r="F395" s="7"/>
      <c r="G395" s="7"/>
      <c r="H395" s="7"/>
      <c r="I395" s="7"/>
      <c r="J395" s="7"/>
      <c r="K395" s="7"/>
      <c r="L395" s="7"/>
      <c r="M395" s="7"/>
      <c r="N395" s="7"/>
    </row>
    <row r="396" spans="1:14" ht="13.2" x14ac:dyDescent="0.25">
      <c r="A396" s="7"/>
      <c r="B396" s="7"/>
      <c r="C396" s="7"/>
      <c r="D396" s="7"/>
      <c r="E396" s="7"/>
      <c r="F396" s="7"/>
      <c r="G396" s="7"/>
      <c r="H396" s="7"/>
      <c r="I396" s="7"/>
      <c r="J396" s="7"/>
      <c r="K396" s="7"/>
      <c r="L396" s="7"/>
      <c r="M396" s="7"/>
      <c r="N396" s="7"/>
    </row>
    <row r="397" spans="1:14" ht="25.5" customHeight="1" x14ac:dyDescent="0.25">
      <c r="A397" s="7"/>
      <c r="B397" s="12" t="s">
        <v>119</v>
      </c>
      <c r="C397" s="13" t="s">
        <v>20</v>
      </c>
      <c r="D397" s="14"/>
      <c r="E397" s="14"/>
      <c r="F397" s="14"/>
      <c r="G397" s="15"/>
      <c r="H397" s="14"/>
      <c r="I397" s="16" t="s">
        <v>90</v>
      </c>
      <c r="J397" s="17" t="s">
        <v>54</v>
      </c>
      <c r="K397" s="7"/>
      <c r="L397" s="7"/>
      <c r="M397" s="7"/>
      <c r="N397" s="7"/>
    </row>
    <row r="398" spans="1:14" ht="66" x14ac:dyDescent="0.25">
      <c r="A398" s="7"/>
      <c r="B398" s="48">
        <f>B384+1</f>
        <v>17</v>
      </c>
      <c r="C398" s="21" t="str">
        <f>'03-B.O.Q CIVIL WORK'!D26</f>
        <v>FORMWORK (PLYWOOD FINISH)
Erecting, and removing formwork with plywood sheeting for RCC or PCC in any shape and position, including supports, bracing, alignment, and surface finishing, in any shape - Position / Vertical .</v>
      </c>
      <c r="D398" s="22"/>
      <c r="E398" s="22"/>
      <c r="F398" s="49"/>
      <c r="G398" s="22"/>
      <c r="H398" s="24" t="str">
        <f t="shared" ref="H398:H432" si="27">IF(PRODUCT(D398,E398,F398,G398,I398)=0,"",PRODUCT(D398,E398,F398,G398,I398))</f>
        <v/>
      </c>
      <c r="I398" s="25"/>
      <c r="J398" s="17" t="s">
        <v>56</v>
      </c>
      <c r="K398" s="7"/>
      <c r="L398" s="7"/>
      <c r="M398" s="7"/>
      <c r="N398" s="7"/>
    </row>
    <row r="399" spans="1:14" ht="13.2" x14ac:dyDescent="0.25">
      <c r="A399" s="7"/>
      <c r="B399" s="34"/>
      <c r="C399" s="50"/>
      <c r="D399" s="22"/>
      <c r="E399" s="22"/>
      <c r="F399" s="22"/>
      <c r="G399" s="22"/>
      <c r="H399" s="24" t="str">
        <f t="shared" si="27"/>
        <v/>
      </c>
      <c r="I399" s="25"/>
      <c r="J399" s="17" t="s">
        <v>58</v>
      </c>
      <c r="K399" s="7"/>
      <c r="L399" s="7"/>
      <c r="M399" s="7"/>
      <c r="N399" s="7"/>
    </row>
    <row r="400" spans="1:14" ht="13.8" x14ac:dyDescent="0.25">
      <c r="A400" s="7"/>
      <c r="B400" s="28" t="s">
        <v>62</v>
      </c>
      <c r="C400" s="68" t="s">
        <v>122</v>
      </c>
      <c r="D400" s="69"/>
      <c r="E400" s="69"/>
      <c r="F400" s="69"/>
      <c r="G400" s="69"/>
      <c r="H400" s="24" t="str">
        <f t="shared" si="27"/>
        <v/>
      </c>
      <c r="I400" s="25"/>
      <c r="J400" s="17" t="s">
        <v>60</v>
      </c>
      <c r="K400" s="7"/>
      <c r="L400" s="7"/>
      <c r="M400" s="7"/>
      <c r="N400" s="7"/>
    </row>
    <row r="401" spans="1:14" ht="13.8" x14ac:dyDescent="0.25">
      <c r="A401" s="7"/>
      <c r="B401" s="34"/>
      <c r="C401" s="68" t="s">
        <v>159</v>
      </c>
      <c r="D401" s="69">
        <v>1</v>
      </c>
      <c r="E401" s="69">
        <v>5</v>
      </c>
      <c r="F401" s="69"/>
      <c r="G401" s="69">
        <f t="shared" ref="G401:G402" si="28">G297</f>
        <v>10.5</v>
      </c>
      <c r="H401" s="31">
        <f t="shared" si="27"/>
        <v>52.5</v>
      </c>
      <c r="I401" s="25"/>
      <c r="J401" s="17" t="s">
        <v>32</v>
      </c>
      <c r="K401" s="7"/>
      <c r="L401" s="7"/>
      <c r="M401" s="7"/>
      <c r="N401" s="7"/>
    </row>
    <row r="402" spans="1:14" ht="13.8" x14ac:dyDescent="0.25">
      <c r="A402" s="7"/>
      <c r="B402" s="34"/>
      <c r="C402" s="68" t="s">
        <v>160</v>
      </c>
      <c r="D402" s="69">
        <v>1</v>
      </c>
      <c r="E402" s="69">
        <v>2.67</v>
      </c>
      <c r="F402" s="69"/>
      <c r="G402" s="69">
        <f t="shared" si="28"/>
        <v>13</v>
      </c>
      <c r="H402" s="31">
        <f t="shared" si="27"/>
        <v>34.71</v>
      </c>
      <c r="I402" s="25"/>
      <c r="J402" s="17" t="s">
        <v>89</v>
      </c>
      <c r="K402" s="7"/>
      <c r="L402" s="7"/>
      <c r="M402" s="7"/>
      <c r="N402" s="7"/>
    </row>
    <row r="403" spans="1:14" ht="13.8" x14ac:dyDescent="0.25">
      <c r="A403" s="7"/>
      <c r="B403" s="28" t="s">
        <v>72</v>
      </c>
      <c r="C403" s="70" t="s">
        <v>125</v>
      </c>
      <c r="D403" s="69"/>
      <c r="E403" s="69"/>
      <c r="F403" s="69"/>
      <c r="G403" s="69"/>
      <c r="H403" s="31" t="str">
        <f t="shared" si="27"/>
        <v/>
      </c>
      <c r="I403" s="25"/>
      <c r="J403" s="17" t="s">
        <v>95</v>
      </c>
      <c r="K403" s="7"/>
      <c r="L403" s="7"/>
      <c r="M403" s="7"/>
      <c r="N403" s="7"/>
    </row>
    <row r="404" spans="1:14" ht="13.8" x14ac:dyDescent="0.25">
      <c r="A404" s="7"/>
      <c r="B404" s="34"/>
      <c r="C404" s="70" t="s">
        <v>131</v>
      </c>
      <c r="D404" s="69">
        <v>1</v>
      </c>
      <c r="E404" s="69">
        <v>5.33</v>
      </c>
      <c r="F404" s="69"/>
      <c r="G404" s="69">
        <f t="shared" ref="G404:G405" si="29">G401</f>
        <v>10.5</v>
      </c>
      <c r="H404" s="31">
        <f t="shared" si="27"/>
        <v>55.965000000000003</v>
      </c>
      <c r="I404" s="25"/>
      <c r="J404" s="17" t="s">
        <v>97</v>
      </c>
      <c r="K404" s="7"/>
      <c r="L404" s="7"/>
      <c r="M404" s="7"/>
      <c r="N404" s="7"/>
    </row>
    <row r="405" spans="1:14" ht="13.8" x14ac:dyDescent="0.25">
      <c r="A405" s="7"/>
      <c r="B405" s="34"/>
      <c r="C405" s="70" t="s">
        <v>161</v>
      </c>
      <c r="D405" s="69">
        <v>1</v>
      </c>
      <c r="E405" s="69">
        <v>2.83</v>
      </c>
      <c r="F405" s="69"/>
      <c r="G405" s="69">
        <f t="shared" si="29"/>
        <v>13</v>
      </c>
      <c r="H405" s="31">
        <f t="shared" si="27"/>
        <v>36.79</v>
      </c>
      <c r="I405" s="25"/>
      <c r="J405" s="17" t="s">
        <v>98</v>
      </c>
      <c r="K405" s="7"/>
      <c r="L405" s="7"/>
      <c r="M405" s="7"/>
      <c r="N405" s="7"/>
    </row>
    <row r="406" spans="1:14" ht="13.8" x14ac:dyDescent="0.25">
      <c r="A406" s="7"/>
      <c r="B406" s="28" t="s">
        <v>78</v>
      </c>
      <c r="C406" s="70" t="s">
        <v>128</v>
      </c>
      <c r="D406" s="69"/>
      <c r="E406" s="69"/>
      <c r="F406" s="69"/>
      <c r="G406" s="69"/>
      <c r="H406" s="31" t="str">
        <f t="shared" si="27"/>
        <v/>
      </c>
      <c r="I406" s="25"/>
      <c r="J406" s="17" t="s">
        <v>42</v>
      </c>
      <c r="K406" s="7"/>
      <c r="L406" s="7"/>
      <c r="M406" s="7"/>
      <c r="N406" s="7"/>
    </row>
    <row r="407" spans="1:14" ht="13.8" x14ac:dyDescent="0.25">
      <c r="A407" s="7"/>
      <c r="B407" s="34"/>
      <c r="C407" s="70" t="s">
        <v>159</v>
      </c>
      <c r="D407" s="69">
        <v>1</v>
      </c>
      <c r="E407" s="69">
        <v>5</v>
      </c>
      <c r="F407" s="69"/>
      <c r="G407" s="69">
        <f t="shared" ref="G407:G408" si="30">G401</f>
        <v>10.5</v>
      </c>
      <c r="H407" s="31">
        <f t="shared" si="27"/>
        <v>52.5</v>
      </c>
      <c r="I407" s="25"/>
      <c r="J407" s="45" t="s">
        <v>104</v>
      </c>
      <c r="K407" s="7"/>
      <c r="L407" s="7"/>
      <c r="M407" s="7"/>
      <c r="N407" s="7"/>
    </row>
    <row r="408" spans="1:14" ht="13.8" x14ac:dyDescent="0.25">
      <c r="A408" s="7"/>
      <c r="B408" s="34"/>
      <c r="C408" s="70" t="s">
        <v>160</v>
      </c>
      <c r="D408" s="69">
        <v>1</v>
      </c>
      <c r="E408" s="69">
        <v>2.5</v>
      </c>
      <c r="F408" s="69"/>
      <c r="G408" s="69">
        <f t="shared" si="30"/>
        <v>13</v>
      </c>
      <c r="H408" s="31">
        <f t="shared" si="27"/>
        <v>32.5</v>
      </c>
      <c r="I408" s="25"/>
      <c r="J408" s="7"/>
      <c r="K408" s="7"/>
      <c r="L408" s="7"/>
      <c r="M408" s="7"/>
      <c r="N408" s="7"/>
    </row>
    <row r="409" spans="1:14" ht="13.8" x14ac:dyDescent="0.25">
      <c r="A409" s="7"/>
      <c r="B409" s="28" t="s">
        <v>109</v>
      </c>
      <c r="C409" s="70" t="s">
        <v>130</v>
      </c>
      <c r="D409" s="69"/>
      <c r="E409" s="69"/>
      <c r="F409" s="69"/>
      <c r="G409" s="69"/>
      <c r="H409" s="31" t="str">
        <f t="shared" si="27"/>
        <v/>
      </c>
      <c r="I409" s="25"/>
      <c r="J409" s="46"/>
      <c r="K409" s="7"/>
      <c r="L409" s="7"/>
      <c r="M409" s="7"/>
      <c r="N409" s="7"/>
    </row>
    <row r="410" spans="1:14" ht="13.8" x14ac:dyDescent="0.25">
      <c r="A410" s="7"/>
      <c r="B410" s="34"/>
      <c r="C410" s="70" t="s">
        <v>131</v>
      </c>
      <c r="D410" s="69">
        <v>1</v>
      </c>
      <c r="E410" s="69">
        <v>5.33</v>
      </c>
      <c r="F410" s="69"/>
      <c r="G410" s="69">
        <f t="shared" ref="G410:G411" si="31">G401</f>
        <v>10.5</v>
      </c>
      <c r="H410" s="31">
        <f t="shared" si="27"/>
        <v>55.965000000000003</v>
      </c>
      <c r="I410" s="25"/>
      <c r="J410" s="7"/>
      <c r="K410" s="47"/>
      <c r="L410" s="7"/>
      <c r="M410" s="7"/>
      <c r="N410" s="7"/>
    </row>
    <row r="411" spans="1:14" ht="13.8" x14ac:dyDescent="0.25">
      <c r="A411" s="7"/>
      <c r="B411" s="34"/>
      <c r="C411" s="70" t="s">
        <v>161</v>
      </c>
      <c r="D411" s="69">
        <v>1</v>
      </c>
      <c r="E411" s="69">
        <v>2.83</v>
      </c>
      <c r="F411" s="69"/>
      <c r="G411" s="69">
        <f t="shared" si="31"/>
        <v>13</v>
      </c>
      <c r="H411" s="31">
        <f t="shared" si="27"/>
        <v>36.79</v>
      </c>
      <c r="I411" s="25"/>
      <c r="J411" s="7"/>
      <c r="K411" s="7"/>
      <c r="L411" s="7"/>
      <c r="M411" s="7"/>
      <c r="N411" s="7"/>
    </row>
    <row r="412" spans="1:14" ht="13.8" x14ac:dyDescent="0.25">
      <c r="A412" s="7"/>
      <c r="B412" s="28" t="s">
        <v>132</v>
      </c>
      <c r="C412" s="70" t="s">
        <v>133</v>
      </c>
      <c r="D412" s="69"/>
      <c r="E412" s="69"/>
      <c r="F412" s="69"/>
      <c r="G412" s="69"/>
      <c r="H412" s="31" t="str">
        <f t="shared" si="27"/>
        <v/>
      </c>
      <c r="I412" s="25"/>
      <c r="J412" s="7"/>
      <c r="K412" s="7"/>
      <c r="L412" s="7"/>
      <c r="M412" s="7"/>
      <c r="N412" s="7"/>
    </row>
    <row r="413" spans="1:14" ht="13.8" x14ac:dyDescent="0.25">
      <c r="A413" s="7"/>
      <c r="B413" s="34"/>
      <c r="C413" s="70" t="s">
        <v>162</v>
      </c>
      <c r="D413" s="69">
        <v>1</v>
      </c>
      <c r="E413" s="69">
        <v>4.5</v>
      </c>
      <c r="F413" s="69"/>
      <c r="G413" s="69">
        <f t="shared" ref="G413:G414" si="32">G401</f>
        <v>10.5</v>
      </c>
      <c r="H413" s="31">
        <f t="shared" si="27"/>
        <v>47.25</v>
      </c>
      <c r="I413" s="25"/>
      <c r="J413" s="7"/>
      <c r="K413" s="7"/>
      <c r="L413" s="7"/>
      <c r="M413" s="7"/>
      <c r="N413" s="7"/>
    </row>
    <row r="414" spans="1:14" ht="13.8" x14ac:dyDescent="0.25">
      <c r="A414" s="7"/>
      <c r="B414" s="34"/>
      <c r="C414" s="70" t="s">
        <v>163</v>
      </c>
      <c r="D414" s="69">
        <v>1</v>
      </c>
      <c r="E414" s="69">
        <v>6.74</v>
      </c>
      <c r="F414" s="69"/>
      <c r="G414" s="69">
        <f t="shared" si="32"/>
        <v>13</v>
      </c>
      <c r="H414" s="31">
        <f t="shared" si="27"/>
        <v>87.62</v>
      </c>
      <c r="I414" s="25"/>
      <c r="J414" s="7"/>
      <c r="K414" s="7"/>
      <c r="L414" s="7"/>
      <c r="M414" s="7"/>
      <c r="N414" s="7"/>
    </row>
    <row r="415" spans="1:14" ht="13.8" x14ac:dyDescent="0.25">
      <c r="A415" s="7"/>
      <c r="B415" s="28" t="s">
        <v>136</v>
      </c>
      <c r="C415" s="70" t="s">
        <v>137</v>
      </c>
      <c r="D415" s="69"/>
      <c r="E415" s="69"/>
      <c r="F415" s="69"/>
      <c r="G415" s="69"/>
      <c r="H415" s="31" t="str">
        <f t="shared" si="27"/>
        <v/>
      </c>
      <c r="I415" s="25"/>
      <c r="J415" s="7"/>
      <c r="K415" s="7"/>
      <c r="L415" s="7"/>
      <c r="M415" s="7"/>
      <c r="N415" s="7"/>
    </row>
    <row r="416" spans="1:14" ht="13.8" x14ac:dyDescent="0.25">
      <c r="A416" s="7"/>
      <c r="B416" s="34"/>
      <c r="C416" s="70" t="s">
        <v>162</v>
      </c>
      <c r="D416" s="69">
        <v>1</v>
      </c>
      <c r="E416" s="69">
        <v>4.5</v>
      </c>
      <c r="F416" s="69"/>
      <c r="G416" s="69">
        <f t="shared" ref="G416:G417" si="33">G401</f>
        <v>10.5</v>
      </c>
      <c r="H416" s="31">
        <f t="shared" si="27"/>
        <v>47.25</v>
      </c>
      <c r="I416" s="25"/>
      <c r="J416" s="7"/>
      <c r="K416" s="7"/>
      <c r="L416" s="7"/>
      <c r="M416" s="7"/>
      <c r="N416" s="7"/>
    </row>
    <row r="417" spans="1:14" ht="13.8" x14ac:dyDescent="0.25">
      <c r="A417" s="7"/>
      <c r="B417" s="34"/>
      <c r="C417" s="70" t="s">
        <v>164</v>
      </c>
      <c r="D417" s="69">
        <v>1</v>
      </c>
      <c r="E417" s="69">
        <v>4.33</v>
      </c>
      <c r="F417" s="69"/>
      <c r="G417" s="69">
        <f t="shared" si="33"/>
        <v>13</v>
      </c>
      <c r="H417" s="31">
        <f t="shared" si="27"/>
        <v>56.29</v>
      </c>
      <c r="I417" s="25"/>
      <c r="J417" s="7"/>
      <c r="K417" s="7"/>
      <c r="L417" s="7"/>
      <c r="M417" s="7"/>
      <c r="N417" s="7"/>
    </row>
    <row r="418" spans="1:14" ht="13.8" x14ac:dyDescent="0.25">
      <c r="A418" s="7"/>
      <c r="B418" s="28" t="s">
        <v>139</v>
      </c>
      <c r="C418" s="70" t="s">
        <v>140</v>
      </c>
      <c r="D418" s="69"/>
      <c r="E418" s="69"/>
      <c r="F418" s="69"/>
      <c r="G418" s="69"/>
      <c r="H418" s="31" t="str">
        <f t="shared" si="27"/>
        <v/>
      </c>
      <c r="I418" s="25"/>
      <c r="J418" s="7"/>
      <c r="K418" s="7"/>
      <c r="L418" s="7"/>
      <c r="M418" s="7"/>
      <c r="N418" s="7"/>
    </row>
    <row r="419" spans="1:14" ht="13.8" x14ac:dyDescent="0.25">
      <c r="A419" s="7"/>
      <c r="B419" s="34"/>
      <c r="C419" s="70" t="s">
        <v>165</v>
      </c>
      <c r="D419" s="69">
        <v>1</v>
      </c>
      <c r="E419" s="69">
        <v>3.75</v>
      </c>
      <c r="F419" s="69"/>
      <c r="G419" s="69">
        <f t="shared" ref="G419:G420" si="34">G401</f>
        <v>10.5</v>
      </c>
      <c r="H419" s="31">
        <f t="shared" si="27"/>
        <v>39.375</v>
      </c>
      <c r="I419" s="25"/>
      <c r="J419" s="7"/>
      <c r="K419" s="7"/>
      <c r="L419" s="7"/>
      <c r="M419" s="7"/>
      <c r="N419" s="7"/>
    </row>
    <row r="420" spans="1:14" ht="13.8" x14ac:dyDescent="0.25">
      <c r="A420" s="7"/>
      <c r="B420" s="34"/>
      <c r="C420" s="70" t="s">
        <v>164</v>
      </c>
      <c r="D420" s="69">
        <v>1</v>
      </c>
      <c r="E420" s="69">
        <v>5.33</v>
      </c>
      <c r="F420" s="69"/>
      <c r="G420" s="69">
        <f t="shared" si="34"/>
        <v>13</v>
      </c>
      <c r="H420" s="31">
        <f t="shared" si="27"/>
        <v>69.290000000000006</v>
      </c>
      <c r="I420" s="25"/>
      <c r="J420" s="7"/>
      <c r="K420" s="7"/>
      <c r="L420" s="7"/>
      <c r="M420" s="7"/>
      <c r="N420" s="7"/>
    </row>
    <row r="421" spans="1:14" ht="13.8" x14ac:dyDescent="0.25">
      <c r="A421" s="7"/>
      <c r="B421" s="28" t="s">
        <v>143</v>
      </c>
      <c r="C421" s="62" t="s">
        <v>144</v>
      </c>
      <c r="D421" s="59"/>
      <c r="E421" s="59"/>
      <c r="F421" s="69"/>
      <c r="G421" s="69"/>
      <c r="H421" s="31" t="str">
        <f t="shared" si="27"/>
        <v/>
      </c>
      <c r="I421" s="25"/>
      <c r="J421" s="7"/>
      <c r="K421" s="7"/>
      <c r="L421" s="7"/>
      <c r="M421" s="7"/>
      <c r="N421" s="7"/>
    </row>
    <row r="422" spans="1:14" ht="13.8" x14ac:dyDescent="0.25">
      <c r="A422" s="7"/>
      <c r="B422" s="34"/>
      <c r="C422" s="63" t="s">
        <v>145</v>
      </c>
      <c r="D422" s="61">
        <v>2</v>
      </c>
      <c r="E422" s="61">
        <v>43.25</v>
      </c>
      <c r="F422" s="69"/>
      <c r="G422" s="69">
        <v>1</v>
      </c>
      <c r="H422" s="31">
        <f t="shared" si="27"/>
        <v>86.5</v>
      </c>
      <c r="I422" s="25"/>
      <c r="J422" s="7"/>
      <c r="K422" s="7"/>
      <c r="L422" s="7"/>
      <c r="M422" s="7"/>
      <c r="N422" s="7"/>
    </row>
    <row r="423" spans="1:14" ht="13.8" x14ac:dyDescent="0.25">
      <c r="A423" s="7"/>
      <c r="B423" s="34"/>
      <c r="C423" s="63" t="s">
        <v>146</v>
      </c>
      <c r="D423" s="61">
        <v>2</v>
      </c>
      <c r="E423" s="61">
        <v>16</v>
      </c>
      <c r="F423" s="69"/>
      <c r="G423" s="69">
        <v>1</v>
      </c>
      <c r="H423" s="31">
        <f t="shared" si="27"/>
        <v>32</v>
      </c>
      <c r="I423" s="25"/>
      <c r="J423" s="7"/>
      <c r="K423" s="7"/>
      <c r="L423" s="7"/>
      <c r="M423" s="7"/>
      <c r="N423" s="7"/>
    </row>
    <row r="424" spans="1:14" ht="13.8" x14ac:dyDescent="0.25">
      <c r="A424" s="7"/>
      <c r="B424" s="34"/>
      <c r="C424" s="63" t="s">
        <v>147</v>
      </c>
      <c r="D424" s="61">
        <v>2</v>
      </c>
      <c r="E424" s="61">
        <v>25</v>
      </c>
      <c r="F424" s="69"/>
      <c r="G424" s="69">
        <f>G422</f>
        <v>1</v>
      </c>
      <c r="H424" s="31">
        <f t="shared" si="27"/>
        <v>50</v>
      </c>
      <c r="I424" s="25"/>
      <c r="J424" s="7"/>
      <c r="K424" s="7"/>
      <c r="L424" s="7"/>
      <c r="M424" s="7"/>
      <c r="N424" s="7"/>
    </row>
    <row r="425" spans="1:14" ht="13.8" x14ac:dyDescent="0.25">
      <c r="A425" s="7"/>
      <c r="B425" s="34"/>
      <c r="C425" s="63" t="s">
        <v>148</v>
      </c>
      <c r="D425" s="61">
        <v>2</v>
      </c>
      <c r="E425" s="61">
        <v>25</v>
      </c>
      <c r="F425" s="69"/>
      <c r="G425" s="69">
        <f>G422</f>
        <v>1</v>
      </c>
      <c r="H425" s="31">
        <f t="shared" si="27"/>
        <v>50</v>
      </c>
      <c r="I425" s="25"/>
      <c r="J425" s="7"/>
      <c r="K425" s="7"/>
      <c r="L425" s="7"/>
      <c r="M425" s="7"/>
      <c r="N425" s="7"/>
    </row>
    <row r="426" spans="1:14" ht="13.8" x14ac:dyDescent="0.25">
      <c r="A426" s="7"/>
      <c r="B426" s="34"/>
      <c r="C426" s="63" t="s">
        <v>149</v>
      </c>
      <c r="D426" s="61">
        <v>2</v>
      </c>
      <c r="E426" s="61">
        <v>16</v>
      </c>
      <c r="F426" s="69"/>
      <c r="G426" s="69">
        <f>G422</f>
        <v>1</v>
      </c>
      <c r="H426" s="31">
        <f t="shared" si="27"/>
        <v>32</v>
      </c>
      <c r="I426" s="25"/>
      <c r="J426" s="7"/>
      <c r="K426" s="7"/>
      <c r="L426" s="7"/>
      <c r="M426" s="7"/>
      <c r="N426" s="7"/>
    </row>
    <row r="427" spans="1:14" ht="13.8" x14ac:dyDescent="0.25">
      <c r="A427" s="7"/>
      <c r="B427" s="34"/>
      <c r="C427" s="63" t="s">
        <v>150</v>
      </c>
      <c r="D427" s="61">
        <v>2</v>
      </c>
      <c r="E427" s="61">
        <v>25</v>
      </c>
      <c r="F427" s="69"/>
      <c r="G427" s="69">
        <f>G422</f>
        <v>1</v>
      </c>
      <c r="H427" s="31">
        <f t="shared" si="27"/>
        <v>50</v>
      </c>
      <c r="I427" s="25"/>
      <c r="J427" s="7"/>
      <c r="K427" s="7"/>
      <c r="L427" s="7"/>
      <c r="M427" s="7"/>
      <c r="N427" s="7"/>
    </row>
    <row r="428" spans="1:14" ht="13.8" x14ac:dyDescent="0.25">
      <c r="A428" s="7"/>
      <c r="B428" s="34"/>
      <c r="C428" s="70"/>
      <c r="D428" s="69"/>
      <c r="E428" s="69"/>
      <c r="F428" s="69"/>
      <c r="G428" s="69"/>
      <c r="H428" s="31" t="str">
        <f t="shared" si="27"/>
        <v/>
      </c>
      <c r="I428" s="25"/>
      <c r="J428" s="7"/>
      <c r="K428" s="7"/>
      <c r="L428" s="7"/>
      <c r="M428" s="7"/>
      <c r="N428" s="7"/>
    </row>
    <row r="429" spans="1:14" ht="13.8" x14ac:dyDescent="0.25">
      <c r="A429" s="7"/>
      <c r="B429" s="28" t="s">
        <v>151</v>
      </c>
      <c r="C429" s="70" t="s">
        <v>79</v>
      </c>
      <c r="D429" s="69"/>
      <c r="E429" s="69"/>
      <c r="F429" s="69"/>
      <c r="G429" s="69"/>
      <c r="H429" s="31" t="str">
        <f t="shared" si="27"/>
        <v/>
      </c>
      <c r="I429" s="25"/>
      <c r="J429" s="7"/>
      <c r="K429" s="7"/>
      <c r="L429" s="7"/>
      <c r="M429" s="7"/>
      <c r="N429" s="7"/>
    </row>
    <row r="430" spans="1:14" ht="13.8" x14ac:dyDescent="0.25">
      <c r="A430" s="7"/>
      <c r="B430" s="34"/>
      <c r="C430" s="70" t="s">
        <v>153</v>
      </c>
      <c r="D430" s="69">
        <v>2</v>
      </c>
      <c r="E430" s="69">
        <v>6.17</v>
      </c>
      <c r="F430" s="69"/>
      <c r="G430" s="69">
        <v>11</v>
      </c>
      <c r="H430" s="31">
        <f t="shared" si="27"/>
        <v>135.74</v>
      </c>
      <c r="I430" s="25"/>
      <c r="J430" s="7"/>
      <c r="K430" s="7"/>
      <c r="L430" s="7"/>
      <c r="M430" s="7"/>
      <c r="N430" s="7"/>
    </row>
    <row r="431" spans="1:14" ht="13.8" x14ac:dyDescent="0.25">
      <c r="A431" s="7"/>
      <c r="B431" s="34"/>
      <c r="C431" s="70" t="s">
        <v>154</v>
      </c>
      <c r="D431" s="69">
        <v>1</v>
      </c>
      <c r="E431" s="69">
        <v>7</v>
      </c>
      <c r="F431" s="69"/>
      <c r="G431" s="69">
        <v>11</v>
      </c>
      <c r="H431" s="31">
        <f t="shared" si="27"/>
        <v>77</v>
      </c>
      <c r="I431" s="25"/>
      <c r="J431" s="7"/>
      <c r="K431" s="7"/>
      <c r="L431" s="7"/>
      <c r="M431" s="7"/>
      <c r="N431" s="7"/>
    </row>
    <row r="432" spans="1:14" ht="13.8" x14ac:dyDescent="0.25">
      <c r="A432" s="7"/>
      <c r="B432" s="34"/>
      <c r="C432" s="70"/>
      <c r="D432" s="69"/>
      <c r="E432" s="69"/>
      <c r="F432" s="69"/>
      <c r="G432" s="69"/>
      <c r="H432" s="31" t="str">
        <f t="shared" si="27"/>
        <v/>
      </c>
      <c r="I432" s="25"/>
      <c r="J432" s="7"/>
      <c r="K432" s="7"/>
      <c r="L432" s="7"/>
      <c r="M432" s="7"/>
      <c r="N432" s="7"/>
    </row>
    <row r="433" spans="1:14" ht="13.2" x14ac:dyDescent="0.25">
      <c r="A433" s="7"/>
      <c r="B433" s="28"/>
      <c r="C433" s="21"/>
      <c r="D433" s="30"/>
      <c r="E433" s="30"/>
      <c r="F433" s="30"/>
      <c r="G433" s="30"/>
      <c r="H433" s="31"/>
      <c r="I433" s="25"/>
      <c r="J433" s="7"/>
      <c r="K433" s="7"/>
      <c r="L433" s="7"/>
      <c r="M433" s="7"/>
      <c r="N433" s="7"/>
    </row>
    <row r="434" spans="1:14" ht="13.8" x14ac:dyDescent="0.25">
      <c r="A434" s="7"/>
      <c r="B434" s="34"/>
      <c r="C434" s="70"/>
      <c r="D434" s="69"/>
      <c r="E434" s="69"/>
      <c r="F434" s="69"/>
      <c r="G434" s="69"/>
      <c r="H434" s="31" t="str">
        <f t="shared" ref="H434:H436" si="35">IF(PRODUCT(D434,E434,F434,G434,I434)=0,"",PRODUCT(D434,E434,F434,G434,I434))</f>
        <v/>
      </c>
      <c r="I434" s="25"/>
      <c r="J434" s="7"/>
      <c r="K434" s="7"/>
      <c r="L434" s="7"/>
      <c r="M434" s="7"/>
      <c r="N434" s="7"/>
    </row>
    <row r="435" spans="1:14" ht="13.2" x14ac:dyDescent="0.25">
      <c r="A435" s="7"/>
      <c r="B435" s="34"/>
      <c r="C435" s="49"/>
      <c r="D435" s="22"/>
      <c r="E435" s="22"/>
      <c r="F435" s="22"/>
      <c r="G435" s="22"/>
      <c r="H435" s="24" t="str">
        <f t="shared" si="35"/>
        <v/>
      </c>
      <c r="I435" s="25"/>
      <c r="J435" s="7"/>
      <c r="K435" s="7"/>
      <c r="L435" s="7"/>
      <c r="M435" s="7"/>
      <c r="N435" s="7"/>
    </row>
    <row r="436" spans="1:14" ht="13.2" x14ac:dyDescent="0.25">
      <c r="A436" s="7"/>
      <c r="B436" s="34"/>
      <c r="C436" s="49"/>
      <c r="D436" s="22"/>
      <c r="E436" s="22"/>
      <c r="F436" s="22"/>
      <c r="G436" s="22"/>
      <c r="H436" s="24" t="str">
        <f t="shared" si="35"/>
        <v/>
      </c>
      <c r="I436" s="25"/>
      <c r="J436" s="7"/>
      <c r="K436" s="7"/>
      <c r="L436" s="7"/>
      <c r="M436" s="7"/>
      <c r="N436" s="7"/>
    </row>
    <row r="437" spans="1:14" ht="13.2" x14ac:dyDescent="0.25">
      <c r="A437" s="7"/>
      <c r="B437" s="36"/>
      <c r="C437" s="51"/>
      <c r="D437" s="51"/>
      <c r="E437" s="38"/>
      <c r="F437" s="477" t="s">
        <v>85</v>
      </c>
      <c r="G437" s="478"/>
      <c r="H437" s="55">
        <f>IF(SUM(H398:H436)=0,"",SUM(H398:H436))</f>
        <v>1218.0350000000001</v>
      </c>
      <c r="I437" s="53" t="str">
        <f>IF(I397="1%steel","cft",IF(I397="1.5%steel","cft",IF(I397="2%steel","cft",I397)))</f>
        <v>sft</v>
      </c>
      <c r="J437" s="7"/>
      <c r="K437" s="7"/>
      <c r="L437" s="7"/>
      <c r="M437" s="7"/>
      <c r="N437" s="7"/>
    </row>
    <row r="438" spans="1:14" ht="13.2" x14ac:dyDescent="0.25">
      <c r="A438" s="7"/>
      <c r="B438" s="7"/>
      <c r="C438" s="7"/>
      <c r="D438" s="7"/>
      <c r="E438" s="7"/>
      <c r="F438" s="475" t="s">
        <v>86</v>
      </c>
      <c r="G438" s="476"/>
      <c r="H438" s="41">
        <v>0</v>
      </c>
      <c r="I438" s="54" t="str">
        <f>I437</f>
        <v>sft</v>
      </c>
      <c r="J438" s="7"/>
      <c r="K438" s="7"/>
      <c r="L438" s="7"/>
      <c r="M438" s="7"/>
      <c r="N438" s="7"/>
    </row>
    <row r="439" spans="1:14" ht="13.2" x14ac:dyDescent="0.25">
      <c r="A439" s="7"/>
      <c r="B439" s="7"/>
      <c r="C439" s="7"/>
      <c r="D439" s="7"/>
      <c r="E439" s="7"/>
      <c r="F439" s="477" t="s">
        <v>87</v>
      </c>
      <c r="G439" s="478"/>
      <c r="H439" s="55">
        <f>H438+H437</f>
        <v>1218.0350000000001</v>
      </c>
      <c r="I439" s="53" t="str">
        <f>I437</f>
        <v>sft</v>
      </c>
      <c r="J439" s="7"/>
      <c r="K439" s="7"/>
      <c r="L439" s="7"/>
      <c r="M439" s="7"/>
      <c r="N439" s="7"/>
    </row>
    <row r="440" spans="1:14" ht="13.2" x14ac:dyDescent="0.25">
      <c r="A440" s="7"/>
      <c r="B440" s="7"/>
      <c r="C440" s="7"/>
      <c r="D440" s="7"/>
      <c r="E440" s="7"/>
      <c r="F440" s="7"/>
      <c r="G440" s="7"/>
      <c r="H440" s="7"/>
      <c r="I440" s="7"/>
      <c r="J440" s="7"/>
      <c r="K440" s="7"/>
      <c r="L440" s="7"/>
      <c r="M440" s="7"/>
      <c r="N440" s="7"/>
    </row>
    <row r="441" spans="1:14" ht="13.2" x14ac:dyDescent="0.25">
      <c r="A441" s="7"/>
      <c r="B441" s="7"/>
      <c r="C441" s="7"/>
      <c r="D441" s="7"/>
      <c r="E441" s="7"/>
      <c r="F441" s="7"/>
      <c r="G441" s="7"/>
      <c r="H441" s="7"/>
      <c r="I441" s="7"/>
      <c r="J441" s="7"/>
      <c r="K441" s="7"/>
      <c r="L441" s="7"/>
      <c r="M441" s="7"/>
      <c r="N441" s="7"/>
    </row>
    <row r="442" spans="1:14" ht="23.25" customHeight="1" x14ac:dyDescent="0.25">
      <c r="A442" s="7"/>
      <c r="B442" s="12" t="s">
        <v>166</v>
      </c>
      <c r="C442" s="13" t="s">
        <v>22</v>
      </c>
      <c r="D442" s="14"/>
      <c r="E442" s="14"/>
      <c r="F442" s="14"/>
      <c r="G442" s="15"/>
      <c r="H442" s="14"/>
      <c r="I442" s="16" t="s">
        <v>49</v>
      </c>
      <c r="J442" s="17" t="s">
        <v>54</v>
      </c>
      <c r="K442" s="7"/>
      <c r="L442" s="7"/>
      <c r="M442" s="7"/>
      <c r="N442" s="7"/>
    </row>
    <row r="443" spans="1:14" ht="66" x14ac:dyDescent="0.25">
      <c r="A443" s="7"/>
      <c r="B443" s="48">
        <f>B398+1</f>
        <v>18</v>
      </c>
      <c r="C443" s="21" t="str">
        <f>'03-B.O.Q CIVIL WORK'!D29</f>
        <v>BRICK MASONRY IN SUPERSTRUCTURE (GROUND FLOOR)
Laying first-class brick masonry in superstructure at ground floor level in cement sand mortar (1:3), including proper bonding, alignment, scaffolding, joint finishing, and curing, complete in all respects.</v>
      </c>
      <c r="D443" s="22"/>
      <c r="E443" s="22"/>
      <c r="F443" s="49"/>
      <c r="G443" s="22"/>
      <c r="H443" s="24" t="str">
        <f t="shared" ref="H443:H454" si="36">IF(PRODUCT(D443,E443,F443,G443,I443)=0,"",PRODUCT(D443,E443,F443,G443,I443))</f>
        <v/>
      </c>
      <c r="I443" s="25"/>
      <c r="J443" s="17" t="s">
        <v>56</v>
      </c>
      <c r="K443" s="7"/>
      <c r="L443" s="7"/>
      <c r="M443" s="7"/>
      <c r="N443" s="7"/>
    </row>
    <row r="444" spans="1:14" ht="13.2" x14ac:dyDescent="0.25">
      <c r="A444" s="7"/>
      <c r="B444" s="34"/>
      <c r="C444" s="50"/>
      <c r="D444" s="22"/>
      <c r="E444" s="22"/>
      <c r="F444" s="22"/>
      <c r="G444" s="22"/>
      <c r="H444" s="24" t="str">
        <f t="shared" si="36"/>
        <v/>
      </c>
      <c r="I444" s="25"/>
      <c r="J444" s="17" t="s">
        <v>58</v>
      </c>
      <c r="K444" s="7"/>
      <c r="L444" s="7"/>
      <c r="M444" s="7"/>
      <c r="N444" s="7"/>
    </row>
    <row r="445" spans="1:14" ht="52.8" x14ac:dyDescent="0.25">
      <c r="A445" s="7"/>
      <c r="B445" s="33" t="s">
        <v>62</v>
      </c>
      <c r="C445" s="21" t="s">
        <v>167</v>
      </c>
      <c r="D445" s="30">
        <v>1</v>
      </c>
      <c r="E445" s="30">
        <f>(0.75+16+0.75+25+0.75+16+9+10)*2</f>
        <v>156.5</v>
      </c>
      <c r="F445" s="30"/>
      <c r="G445" s="30">
        <v>0.75</v>
      </c>
      <c r="H445" s="31">
        <f t="shared" si="36"/>
        <v>117.375</v>
      </c>
      <c r="I445" s="25"/>
      <c r="J445" s="17" t="s">
        <v>60</v>
      </c>
      <c r="K445" s="7"/>
      <c r="L445" s="7"/>
      <c r="M445" s="7"/>
      <c r="N445" s="7"/>
    </row>
    <row r="446" spans="1:14" ht="13.2" x14ac:dyDescent="0.25">
      <c r="A446" s="7"/>
      <c r="B446" s="34"/>
      <c r="C446" s="50"/>
      <c r="D446" s="30"/>
      <c r="E446" s="30"/>
      <c r="F446" s="30"/>
      <c r="G446" s="30"/>
      <c r="H446" s="31" t="str">
        <f t="shared" si="36"/>
        <v/>
      </c>
      <c r="I446" s="25"/>
      <c r="J446" s="17" t="s">
        <v>32</v>
      </c>
      <c r="K446" s="7"/>
      <c r="L446" s="7"/>
      <c r="M446" s="7"/>
      <c r="N446" s="7"/>
    </row>
    <row r="447" spans="1:14" ht="13.2" x14ac:dyDescent="0.25">
      <c r="A447" s="7"/>
      <c r="B447" s="34"/>
      <c r="C447" s="50"/>
      <c r="D447" s="30"/>
      <c r="E447" s="30"/>
      <c r="F447" s="30"/>
      <c r="G447" s="30"/>
      <c r="H447" s="31" t="str">
        <f t="shared" si="36"/>
        <v/>
      </c>
      <c r="I447" s="25"/>
      <c r="J447" s="17" t="s">
        <v>89</v>
      </c>
      <c r="K447" s="7"/>
      <c r="L447" s="7"/>
      <c r="M447" s="7"/>
      <c r="N447" s="7"/>
    </row>
    <row r="448" spans="1:14" ht="13.2" x14ac:dyDescent="0.25">
      <c r="A448" s="7"/>
      <c r="B448" s="34"/>
      <c r="C448" s="49"/>
      <c r="D448" s="30"/>
      <c r="E448" s="30"/>
      <c r="F448" s="30"/>
      <c r="G448" s="30"/>
      <c r="H448" s="31" t="str">
        <f t="shared" si="36"/>
        <v/>
      </c>
      <c r="I448" s="25"/>
      <c r="J448" s="17" t="s">
        <v>95</v>
      </c>
      <c r="K448" s="7"/>
      <c r="L448" s="7"/>
      <c r="M448" s="7"/>
      <c r="N448" s="7"/>
    </row>
    <row r="449" spans="1:14" ht="13.2" x14ac:dyDescent="0.25">
      <c r="A449" s="7"/>
      <c r="B449" s="34"/>
      <c r="C449" s="49"/>
      <c r="D449" s="30"/>
      <c r="E449" s="30"/>
      <c r="F449" s="30"/>
      <c r="G449" s="30"/>
      <c r="H449" s="31" t="str">
        <f t="shared" si="36"/>
        <v/>
      </c>
      <c r="I449" s="25"/>
      <c r="J449" s="17" t="s">
        <v>97</v>
      </c>
      <c r="K449" s="7"/>
      <c r="L449" s="7"/>
      <c r="M449" s="7"/>
      <c r="N449" s="7"/>
    </row>
    <row r="450" spans="1:14" ht="13.2" x14ac:dyDescent="0.25">
      <c r="A450" s="7"/>
      <c r="B450" s="34"/>
      <c r="C450" s="49"/>
      <c r="D450" s="30"/>
      <c r="E450" s="30"/>
      <c r="F450" s="30"/>
      <c r="G450" s="30"/>
      <c r="H450" s="31" t="str">
        <f t="shared" si="36"/>
        <v/>
      </c>
      <c r="I450" s="25"/>
      <c r="J450" s="7"/>
      <c r="K450" s="7"/>
      <c r="L450" s="7"/>
      <c r="M450" s="7"/>
      <c r="N450" s="7"/>
    </row>
    <row r="451" spans="1:14" ht="13.2" x14ac:dyDescent="0.25">
      <c r="A451" s="7"/>
      <c r="B451" s="34"/>
      <c r="C451" s="49"/>
      <c r="D451" s="30"/>
      <c r="E451" s="30"/>
      <c r="F451" s="30"/>
      <c r="G451" s="30"/>
      <c r="H451" s="31" t="str">
        <f t="shared" si="36"/>
        <v/>
      </c>
      <c r="I451" s="25"/>
      <c r="J451" s="7"/>
      <c r="K451" s="7"/>
      <c r="L451" s="7"/>
      <c r="M451" s="7"/>
      <c r="N451" s="7"/>
    </row>
    <row r="452" spans="1:14" ht="13.2" x14ac:dyDescent="0.25">
      <c r="A452" s="7"/>
      <c r="B452" s="34"/>
      <c r="C452" s="49"/>
      <c r="D452" s="30"/>
      <c r="E452" s="30"/>
      <c r="F452" s="30"/>
      <c r="G452" s="30"/>
      <c r="H452" s="31" t="str">
        <f t="shared" si="36"/>
        <v/>
      </c>
      <c r="I452" s="25"/>
      <c r="J452" s="7"/>
      <c r="K452" s="7"/>
      <c r="L452" s="7"/>
      <c r="M452" s="7"/>
      <c r="N452" s="7"/>
    </row>
    <row r="453" spans="1:14" ht="13.2" x14ac:dyDescent="0.25">
      <c r="A453" s="7"/>
      <c r="B453" s="34"/>
      <c r="C453" s="49"/>
      <c r="D453" s="30"/>
      <c r="E453" s="30"/>
      <c r="F453" s="30"/>
      <c r="G453" s="30"/>
      <c r="H453" s="31" t="str">
        <f t="shared" si="36"/>
        <v/>
      </c>
      <c r="I453" s="25"/>
      <c r="J453" s="7"/>
      <c r="K453" s="7"/>
      <c r="L453" s="7"/>
      <c r="M453" s="7"/>
      <c r="N453" s="7"/>
    </row>
    <row r="454" spans="1:14" ht="13.2" x14ac:dyDescent="0.25">
      <c r="A454" s="7"/>
      <c r="B454" s="34"/>
      <c r="C454" s="49"/>
      <c r="D454" s="30"/>
      <c r="E454" s="30"/>
      <c r="F454" s="30"/>
      <c r="G454" s="30"/>
      <c r="H454" s="31" t="str">
        <f t="shared" si="36"/>
        <v/>
      </c>
      <c r="I454" s="25"/>
      <c r="J454" s="7"/>
      <c r="K454" s="7"/>
      <c r="L454" s="7"/>
      <c r="M454" s="7"/>
      <c r="N454" s="7"/>
    </row>
    <row r="455" spans="1:14" ht="13.2" x14ac:dyDescent="0.25">
      <c r="A455" s="7"/>
      <c r="B455" s="36"/>
      <c r="C455" s="51"/>
      <c r="D455" s="51"/>
      <c r="E455" s="38"/>
      <c r="F455" s="477" t="s">
        <v>85</v>
      </c>
      <c r="G455" s="478"/>
      <c r="H455" s="55">
        <f>IF(SUM(H443:H454)=0,"",SUM(H443:H454))</f>
        <v>117.375</v>
      </c>
      <c r="I455" s="53" t="str">
        <f>IF(I442="1%steel","cft",IF(I442="1.5%steel","cft",IF(I442="2%steel","cft",I442)))</f>
        <v>cft</v>
      </c>
      <c r="J455" s="7"/>
      <c r="K455" s="7"/>
      <c r="L455" s="7"/>
      <c r="M455" s="7"/>
      <c r="N455" s="7"/>
    </row>
    <row r="456" spans="1:14" ht="13.2" x14ac:dyDescent="0.25">
      <c r="A456" s="7"/>
      <c r="B456" s="7"/>
      <c r="C456" s="7"/>
      <c r="D456" s="7"/>
      <c r="E456" s="7"/>
      <c r="F456" s="475" t="s">
        <v>86</v>
      </c>
      <c r="G456" s="476"/>
      <c r="H456" s="41">
        <v>0</v>
      </c>
      <c r="I456" s="54" t="str">
        <f>I455</f>
        <v>cft</v>
      </c>
      <c r="J456" s="7"/>
      <c r="K456" s="7"/>
      <c r="L456" s="7"/>
      <c r="M456" s="7"/>
      <c r="N456" s="7"/>
    </row>
    <row r="457" spans="1:14" ht="13.2" x14ac:dyDescent="0.25">
      <c r="A457" s="7"/>
      <c r="B457" s="7"/>
      <c r="C457" s="7"/>
      <c r="D457" s="7"/>
      <c r="E457" s="7"/>
      <c r="F457" s="477" t="s">
        <v>87</v>
      </c>
      <c r="G457" s="478"/>
      <c r="H457" s="55">
        <f>H456+H455</f>
        <v>117.375</v>
      </c>
      <c r="I457" s="53" t="str">
        <f>I455</f>
        <v>cft</v>
      </c>
      <c r="J457" s="7"/>
      <c r="K457" s="7"/>
      <c r="L457" s="7"/>
      <c r="M457" s="7"/>
      <c r="N457" s="7"/>
    </row>
    <row r="458" spans="1:14" ht="13.2" x14ac:dyDescent="0.25">
      <c r="A458" s="7"/>
      <c r="B458" s="7"/>
      <c r="C458" s="7"/>
      <c r="D458" s="7"/>
      <c r="E458" s="7"/>
      <c r="F458" s="7"/>
      <c r="G458" s="7"/>
      <c r="H458" s="7"/>
      <c r="I458" s="7"/>
      <c r="J458" s="7"/>
      <c r="K458" s="7"/>
      <c r="L458" s="7"/>
      <c r="M458" s="7"/>
      <c r="N458" s="7"/>
    </row>
    <row r="459" spans="1:14" ht="13.2" x14ac:dyDescent="0.25">
      <c r="A459" s="7"/>
      <c r="B459" s="7"/>
      <c r="C459" s="7"/>
      <c r="D459" s="7"/>
      <c r="E459" s="7"/>
      <c r="F459" s="7"/>
      <c r="G459" s="7"/>
      <c r="H459" s="7"/>
      <c r="I459" s="7"/>
      <c r="J459" s="7"/>
      <c r="K459" s="7"/>
      <c r="L459" s="7"/>
      <c r="M459" s="7"/>
      <c r="N459" s="7"/>
    </row>
    <row r="460" spans="1:14" ht="23.25" customHeight="1" x14ac:dyDescent="0.25">
      <c r="A460" s="7"/>
      <c r="B460" s="12" t="s">
        <v>166</v>
      </c>
      <c r="C460" s="13" t="s">
        <v>22</v>
      </c>
      <c r="D460" s="14"/>
      <c r="E460" s="14"/>
      <c r="F460" s="14"/>
      <c r="G460" s="15"/>
      <c r="H460" s="14"/>
      <c r="I460" s="16" t="s">
        <v>49</v>
      </c>
      <c r="J460" s="17" t="s">
        <v>54</v>
      </c>
      <c r="K460" s="7"/>
      <c r="L460" s="7"/>
      <c r="M460" s="7"/>
      <c r="N460" s="7"/>
    </row>
    <row r="461" spans="1:14" ht="118.8" x14ac:dyDescent="0.25">
      <c r="A461" s="7"/>
      <c r="B461" s="48">
        <f>B443+1</f>
        <v>19</v>
      </c>
      <c r="C461" s="21" t="str">
        <f>'03-B.O.Q CIVIL WORK'!D30</f>
        <v>EXTRA FOR BRICK MASONRY AT HEIGHT / RESTRICTED ACCESS AREAS
Executing brick masonry work at first floor level or in areas where on-site stacking of bricks is not feasible, requiring additional labor for lifting, handling, and direct conveying/throwing of bricks from natural surface level (NSL) to working level/roof during execution, including scaffolding and all associated operations, complete in all respects in accordance with specifications and Engineer’s instructions.</v>
      </c>
      <c r="D461" s="22"/>
      <c r="E461" s="22"/>
      <c r="F461" s="49"/>
      <c r="G461" s="22"/>
      <c r="H461" s="24" t="str">
        <f t="shared" ref="H461:H474" si="37">IF(PRODUCT(D461,E461,F461,G461,I461)=0,"",PRODUCT(D461,E461,F461,G461,I461))</f>
        <v/>
      </c>
      <c r="I461" s="25"/>
      <c r="J461" s="17" t="s">
        <v>56</v>
      </c>
      <c r="K461" s="7"/>
      <c r="L461" s="7"/>
      <c r="M461" s="7"/>
      <c r="N461" s="7"/>
    </row>
    <row r="462" spans="1:14" ht="13.2" x14ac:dyDescent="0.25">
      <c r="A462" s="7"/>
      <c r="B462" s="34"/>
      <c r="C462" s="50"/>
      <c r="D462" s="22"/>
      <c r="E462" s="22"/>
      <c r="F462" s="22"/>
      <c r="G462" s="22"/>
      <c r="H462" s="24" t="str">
        <f t="shared" si="37"/>
        <v/>
      </c>
      <c r="I462" s="25"/>
      <c r="J462" s="17" t="s">
        <v>58</v>
      </c>
      <c r="K462" s="7"/>
      <c r="L462" s="7"/>
      <c r="M462" s="7"/>
      <c r="N462" s="7"/>
    </row>
    <row r="463" spans="1:14" ht="13.2" x14ac:dyDescent="0.25">
      <c r="A463" s="7"/>
      <c r="B463" s="33" t="s">
        <v>62</v>
      </c>
      <c r="C463" s="21" t="s">
        <v>168</v>
      </c>
      <c r="D463" s="30">
        <v>1</v>
      </c>
      <c r="E463" s="30">
        <f>H457</f>
        <v>117.375</v>
      </c>
      <c r="F463" s="30"/>
      <c r="G463" s="30"/>
      <c r="H463" s="31">
        <f t="shared" si="37"/>
        <v>117.375</v>
      </c>
      <c r="I463" s="25"/>
      <c r="J463" s="17" t="s">
        <v>60</v>
      </c>
      <c r="K463" s="7"/>
      <c r="L463" s="7"/>
      <c r="M463" s="7"/>
      <c r="N463" s="7"/>
    </row>
    <row r="464" spans="1:14" ht="13.2" x14ac:dyDescent="0.25">
      <c r="A464" s="7"/>
      <c r="B464" s="34"/>
      <c r="C464" s="50"/>
      <c r="D464" s="22"/>
      <c r="E464" s="22"/>
      <c r="F464" s="22"/>
      <c r="G464" s="22"/>
      <c r="H464" s="24" t="str">
        <f t="shared" si="37"/>
        <v/>
      </c>
      <c r="I464" s="25"/>
      <c r="J464" s="17" t="s">
        <v>32</v>
      </c>
      <c r="K464" s="7"/>
      <c r="L464" s="7"/>
      <c r="M464" s="7"/>
      <c r="N464" s="7"/>
    </row>
    <row r="465" spans="1:14" ht="13.2" x14ac:dyDescent="0.25">
      <c r="A465" s="7"/>
      <c r="B465" s="34"/>
      <c r="C465" s="50"/>
      <c r="D465" s="22"/>
      <c r="E465" s="22"/>
      <c r="F465" s="22"/>
      <c r="G465" s="22"/>
      <c r="H465" s="24" t="str">
        <f t="shared" si="37"/>
        <v/>
      </c>
      <c r="I465" s="25"/>
      <c r="J465" s="17" t="s">
        <v>89</v>
      </c>
      <c r="K465" s="7"/>
      <c r="L465" s="7"/>
      <c r="M465" s="7"/>
      <c r="N465" s="7"/>
    </row>
    <row r="466" spans="1:14" ht="13.2" x14ac:dyDescent="0.25">
      <c r="A466" s="7"/>
      <c r="B466" s="34"/>
      <c r="C466" s="49"/>
      <c r="D466" s="22"/>
      <c r="E466" s="22"/>
      <c r="F466" s="22"/>
      <c r="G466" s="22"/>
      <c r="H466" s="24" t="str">
        <f t="shared" si="37"/>
        <v/>
      </c>
      <c r="I466" s="25"/>
      <c r="J466" s="17" t="s">
        <v>95</v>
      </c>
      <c r="K466" s="7"/>
      <c r="L466" s="7"/>
      <c r="M466" s="7"/>
      <c r="N466" s="7"/>
    </row>
    <row r="467" spans="1:14" ht="13.2" x14ac:dyDescent="0.25">
      <c r="A467" s="7"/>
      <c r="B467" s="34"/>
      <c r="C467" s="49"/>
      <c r="D467" s="22"/>
      <c r="E467" s="22"/>
      <c r="F467" s="22"/>
      <c r="G467" s="22"/>
      <c r="H467" s="24" t="str">
        <f t="shared" si="37"/>
        <v/>
      </c>
      <c r="I467" s="25"/>
      <c r="J467" s="17" t="s">
        <v>97</v>
      </c>
      <c r="K467" s="7"/>
      <c r="L467" s="7"/>
      <c r="M467" s="7"/>
      <c r="N467" s="7"/>
    </row>
    <row r="468" spans="1:14" ht="13.2" x14ac:dyDescent="0.25">
      <c r="A468" s="7"/>
      <c r="B468" s="34"/>
      <c r="C468" s="49"/>
      <c r="D468" s="22"/>
      <c r="E468" s="22"/>
      <c r="F468" s="22"/>
      <c r="G468" s="22"/>
      <c r="H468" s="24" t="str">
        <f t="shared" si="37"/>
        <v/>
      </c>
      <c r="I468" s="25"/>
      <c r="J468" s="17" t="s">
        <v>98</v>
      </c>
      <c r="K468" s="7"/>
      <c r="L468" s="7"/>
      <c r="M468" s="7"/>
      <c r="N468" s="7"/>
    </row>
    <row r="469" spans="1:14" ht="13.2" x14ac:dyDescent="0.25">
      <c r="A469" s="7"/>
      <c r="B469" s="34"/>
      <c r="C469" s="49"/>
      <c r="D469" s="22"/>
      <c r="E469" s="22"/>
      <c r="F469" s="22"/>
      <c r="G469" s="22"/>
      <c r="H469" s="24" t="str">
        <f t="shared" si="37"/>
        <v/>
      </c>
      <c r="I469" s="25"/>
      <c r="J469" s="7"/>
      <c r="K469" s="7"/>
      <c r="L469" s="7"/>
      <c r="M469" s="7"/>
      <c r="N469" s="7"/>
    </row>
    <row r="470" spans="1:14" ht="13.2" x14ac:dyDescent="0.25">
      <c r="A470" s="7"/>
      <c r="B470" s="34"/>
      <c r="C470" s="49"/>
      <c r="D470" s="22"/>
      <c r="E470" s="22"/>
      <c r="F470" s="22"/>
      <c r="G470" s="22"/>
      <c r="H470" s="24" t="str">
        <f t="shared" si="37"/>
        <v/>
      </c>
      <c r="I470" s="25"/>
      <c r="J470" s="7"/>
      <c r="K470" s="7"/>
      <c r="L470" s="7"/>
      <c r="M470" s="7"/>
      <c r="N470" s="7"/>
    </row>
    <row r="471" spans="1:14" ht="13.2" x14ac:dyDescent="0.25">
      <c r="A471" s="7"/>
      <c r="B471" s="34"/>
      <c r="C471" s="49"/>
      <c r="D471" s="22"/>
      <c r="E471" s="22"/>
      <c r="F471" s="22"/>
      <c r="G471" s="22"/>
      <c r="H471" s="24" t="str">
        <f t="shared" si="37"/>
        <v/>
      </c>
      <c r="I471" s="25"/>
      <c r="J471" s="7"/>
      <c r="K471" s="7"/>
      <c r="L471" s="7"/>
      <c r="M471" s="7"/>
      <c r="N471" s="7"/>
    </row>
    <row r="472" spans="1:14" ht="13.2" x14ac:dyDescent="0.25">
      <c r="A472" s="7"/>
      <c r="B472" s="34"/>
      <c r="C472" s="49"/>
      <c r="D472" s="22"/>
      <c r="E472" s="22"/>
      <c r="F472" s="22"/>
      <c r="G472" s="22"/>
      <c r="H472" s="24" t="str">
        <f t="shared" si="37"/>
        <v/>
      </c>
      <c r="I472" s="25"/>
      <c r="J472" s="7"/>
      <c r="K472" s="7"/>
      <c r="L472" s="7"/>
      <c r="M472" s="7"/>
      <c r="N472" s="7"/>
    </row>
    <row r="473" spans="1:14" ht="13.2" x14ac:dyDescent="0.25">
      <c r="A473" s="7"/>
      <c r="B473" s="34"/>
      <c r="C473" s="49"/>
      <c r="D473" s="22"/>
      <c r="E473" s="22"/>
      <c r="F473" s="22"/>
      <c r="G473" s="22"/>
      <c r="H473" s="24" t="str">
        <f t="shared" si="37"/>
        <v/>
      </c>
      <c r="I473" s="25"/>
      <c r="J473" s="7"/>
      <c r="K473" s="7"/>
      <c r="L473" s="7"/>
      <c r="M473" s="7"/>
      <c r="N473" s="7"/>
    </row>
    <row r="474" spans="1:14" ht="13.2" x14ac:dyDescent="0.25">
      <c r="A474" s="7"/>
      <c r="B474" s="34"/>
      <c r="C474" s="49"/>
      <c r="D474" s="22"/>
      <c r="E474" s="22"/>
      <c r="F474" s="22"/>
      <c r="G474" s="22"/>
      <c r="H474" s="24" t="str">
        <f t="shared" si="37"/>
        <v/>
      </c>
      <c r="I474" s="25"/>
      <c r="J474" s="7"/>
      <c r="K474" s="7"/>
      <c r="L474" s="7"/>
      <c r="M474" s="7"/>
      <c r="N474" s="7"/>
    </row>
    <row r="475" spans="1:14" ht="13.2" x14ac:dyDescent="0.25">
      <c r="A475" s="7"/>
      <c r="B475" s="36"/>
      <c r="C475" s="51"/>
      <c r="D475" s="51"/>
      <c r="E475" s="38"/>
      <c r="F475" s="477" t="s">
        <v>85</v>
      </c>
      <c r="G475" s="478"/>
      <c r="H475" s="55">
        <f>IF(SUM(H461:H474)=0,"",SUM(H461:H474))</f>
        <v>117.375</v>
      </c>
      <c r="I475" s="53" t="str">
        <f>IF(I460="1%steel","cft",IF(I460="1.5%steel","cft",IF(I460="2%steel","cft",I460)))</f>
        <v>cft</v>
      </c>
      <c r="J475" s="7"/>
      <c r="K475" s="7"/>
      <c r="L475" s="7"/>
      <c r="M475" s="7"/>
      <c r="N475" s="7"/>
    </row>
    <row r="476" spans="1:14" ht="13.2" x14ac:dyDescent="0.25">
      <c r="A476" s="7"/>
      <c r="B476" s="7"/>
      <c r="C476" s="7"/>
      <c r="D476" s="7"/>
      <c r="E476" s="7"/>
      <c r="F476" s="475" t="s">
        <v>86</v>
      </c>
      <c r="G476" s="476"/>
      <c r="H476" s="41">
        <v>0</v>
      </c>
      <c r="I476" s="54" t="str">
        <f>I475</f>
        <v>cft</v>
      </c>
      <c r="J476" s="7"/>
      <c r="K476" s="7"/>
      <c r="L476" s="7"/>
      <c r="M476" s="7"/>
      <c r="N476" s="7"/>
    </row>
    <row r="477" spans="1:14" ht="13.2" x14ac:dyDescent="0.25">
      <c r="A477" s="7"/>
      <c r="B477" s="7"/>
      <c r="C477" s="7"/>
      <c r="D477" s="7"/>
      <c r="E477" s="7"/>
      <c r="F477" s="477" t="s">
        <v>87</v>
      </c>
      <c r="G477" s="478"/>
      <c r="H477" s="55">
        <f>H476+H475</f>
        <v>117.375</v>
      </c>
      <c r="I477" s="53" t="str">
        <f>I475</f>
        <v>cft</v>
      </c>
      <c r="J477" s="7"/>
      <c r="K477" s="7"/>
      <c r="L477" s="7"/>
      <c r="M477" s="7"/>
      <c r="N477" s="7"/>
    </row>
    <row r="478" spans="1:14" ht="13.2" x14ac:dyDescent="0.25">
      <c r="A478" s="7"/>
      <c r="B478" s="7"/>
      <c r="C478" s="7"/>
      <c r="D478" s="7"/>
      <c r="E478" s="7"/>
      <c r="F478" s="7"/>
      <c r="G478" s="7"/>
      <c r="H478" s="7"/>
      <c r="I478" s="7"/>
      <c r="J478" s="7"/>
      <c r="K478" s="7"/>
      <c r="L478" s="7"/>
      <c r="M478" s="7"/>
      <c r="N478" s="7"/>
    </row>
    <row r="479" spans="1:14" ht="13.2" x14ac:dyDescent="0.25">
      <c r="A479" s="7"/>
      <c r="B479" s="7"/>
      <c r="C479" s="7"/>
      <c r="D479" s="7"/>
      <c r="E479" s="7"/>
      <c r="F479" s="7"/>
      <c r="G479" s="7"/>
      <c r="H479" s="7"/>
      <c r="I479" s="7"/>
      <c r="J479" s="7"/>
      <c r="K479" s="7"/>
      <c r="L479" s="7"/>
      <c r="M479" s="7"/>
      <c r="N479" s="7"/>
    </row>
    <row r="480" spans="1:14" ht="23.25" customHeight="1" x14ac:dyDescent="0.25">
      <c r="A480" s="7"/>
      <c r="B480" s="12" t="s">
        <v>169</v>
      </c>
      <c r="C480" s="13" t="s">
        <v>23</v>
      </c>
      <c r="D480" s="14"/>
      <c r="E480" s="14"/>
      <c r="F480" s="14"/>
      <c r="G480" s="15"/>
      <c r="H480" s="14"/>
      <c r="I480" s="16" t="s">
        <v>90</v>
      </c>
      <c r="J480" s="17" t="s">
        <v>54</v>
      </c>
      <c r="K480" s="7"/>
      <c r="L480" s="7"/>
      <c r="M480" s="7"/>
      <c r="N480" s="7"/>
    </row>
    <row r="481" spans="1:14" ht="79.2" x14ac:dyDescent="0.25">
      <c r="A481" s="7"/>
      <c r="B481" s="48">
        <f>B461+1</f>
        <v>20</v>
      </c>
      <c r="C481" s="21" t="str">
        <f>'03-B.O.Q CIVIL WORK'!D33</f>
        <v>BITUMEN COATING ON ROOF
Applying two coats of hot bitumen at the specified rate (34 lbs. for %sft over the roof)   over a prepared roof surface, including surface cleaning and sand blinding to achieve a uniform waterproofing layer, complete in all respects as per specifications.</v>
      </c>
      <c r="D481" s="22"/>
      <c r="E481" s="22"/>
      <c r="F481" s="49"/>
      <c r="G481" s="22"/>
      <c r="H481" s="24" t="str">
        <f t="shared" ref="H481:H494" si="38">IF(PRODUCT(D481,E481,F481,G481,I481)=0,"",PRODUCT(D481,E481,F481,G481,I481))</f>
        <v/>
      </c>
      <c r="I481" s="25"/>
      <c r="J481" s="17" t="s">
        <v>56</v>
      </c>
      <c r="K481" s="7"/>
      <c r="L481" s="7"/>
      <c r="M481" s="7"/>
      <c r="N481" s="7"/>
    </row>
    <row r="482" spans="1:14" ht="13.2" x14ac:dyDescent="0.25">
      <c r="A482" s="7"/>
      <c r="B482" s="34"/>
      <c r="C482" s="50"/>
      <c r="D482" s="22"/>
      <c r="E482" s="22"/>
      <c r="F482" s="22"/>
      <c r="G482" s="22"/>
      <c r="H482" s="24" t="str">
        <f t="shared" si="38"/>
        <v/>
      </c>
      <c r="I482" s="25"/>
      <c r="J482" s="17" t="s">
        <v>58</v>
      </c>
      <c r="K482" s="7"/>
      <c r="L482" s="7"/>
      <c r="M482" s="7"/>
      <c r="N482" s="7"/>
    </row>
    <row r="483" spans="1:14" ht="26.4" x14ac:dyDescent="0.25">
      <c r="A483" s="7"/>
      <c r="B483" s="28" t="s">
        <v>62</v>
      </c>
      <c r="C483" s="21" t="s">
        <v>170</v>
      </c>
      <c r="D483" s="30">
        <v>1</v>
      </c>
      <c r="E483" s="30">
        <v>46.5</v>
      </c>
      <c r="F483" s="30">
        <v>30</v>
      </c>
      <c r="G483" s="30"/>
      <c r="H483" s="31">
        <f t="shared" si="38"/>
        <v>1395</v>
      </c>
      <c r="I483" s="25"/>
      <c r="J483" s="17" t="s">
        <v>60</v>
      </c>
      <c r="K483" s="7"/>
      <c r="L483" s="7"/>
      <c r="M483" s="7"/>
      <c r="N483" s="7"/>
    </row>
    <row r="484" spans="1:14" ht="13.2" x14ac:dyDescent="0.25">
      <c r="A484" s="7"/>
      <c r="B484" s="34"/>
      <c r="C484" s="50"/>
      <c r="D484" s="22"/>
      <c r="E484" s="22"/>
      <c r="F484" s="22"/>
      <c r="G484" s="22"/>
      <c r="H484" s="24" t="str">
        <f t="shared" si="38"/>
        <v/>
      </c>
      <c r="I484" s="25"/>
      <c r="J484" s="17" t="s">
        <v>32</v>
      </c>
      <c r="K484" s="7"/>
      <c r="L484" s="7"/>
      <c r="M484" s="7"/>
      <c r="N484" s="7"/>
    </row>
    <row r="485" spans="1:14" ht="13.2" x14ac:dyDescent="0.25">
      <c r="A485" s="7"/>
      <c r="B485" s="34"/>
      <c r="C485" s="50"/>
      <c r="D485" s="22"/>
      <c r="E485" s="22"/>
      <c r="F485" s="22"/>
      <c r="G485" s="22"/>
      <c r="H485" s="24" t="str">
        <f t="shared" si="38"/>
        <v/>
      </c>
      <c r="I485" s="25"/>
      <c r="J485" s="17" t="s">
        <v>89</v>
      </c>
      <c r="K485" s="7"/>
      <c r="L485" s="7"/>
      <c r="M485" s="7"/>
      <c r="N485" s="7"/>
    </row>
    <row r="486" spans="1:14" ht="13.2" x14ac:dyDescent="0.25">
      <c r="A486" s="7"/>
      <c r="B486" s="34"/>
      <c r="C486" s="49"/>
      <c r="D486" s="22"/>
      <c r="E486" s="22"/>
      <c r="F486" s="22"/>
      <c r="G486" s="22"/>
      <c r="H486" s="24" t="str">
        <f t="shared" si="38"/>
        <v/>
      </c>
      <c r="I486" s="25"/>
      <c r="J486" s="17" t="s">
        <v>95</v>
      </c>
      <c r="K486" s="7"/>
      <c r="L486" s="7"/>
      <c r="M486" s="7"/>
      <c r="N486" s="7"/>
    </row>
    <row r="487" spans="1:14" ht="13.2" x14ac:dyDescent="0.25">
      <c r="A487" s="7"/>
      <c r="B487" s="34"/>
      <c r="C487" s="49"/>
      <c r="D487" s="22"/>
      <c r="E487" s="22"/>
      <c r="F487" s="22"/>
      <c r="G487" s="22"/>
      <c r="H487" s="24" t="str">
        <f t="shared" si="38"/>
        <v/>
      </c>
      <c r="I487" s="25"/>
      <c r="J487" s="17" t="s">
        <v>97</v>
      </c>
      <c r="K487" s="7"/>
      <c r="L487" s="7"/>
      <c r="M487" s="7"/>
      <c r="N487" s="7"/>
    </row>
    <row r="488" spans="1:14" ht="13.2" x14ac:dyDescent="0.25">
      <c r="A488" s="7"/>
      <c r="B488" s="34"/>
      <c r="C488" s="49"/>
      <c r="D488" s="22"/>
      <c r="E488" s="22"/>
      <c r="F488" s="22"/>
      <c r="G488" s="22"/>
      <c r="H488" s="24" t="str">
        <f t="shared" si="38"/>
        <v/>
      </c>
      <c r="I488" s="25"/>
      <c r="J488" s="17" t="s">
        <v>98</v>
      </c>
      <c r="K488" s="7"/>
      <c r="L488" s="7"/>
      <c r="M488" s="7"/>
      <c r="N488" s="7"/>
    </row>
    <row r="489" spans="1:14" ht="13.2" x14ac:dyDescent="0.25">
      <c r="A489" s="7"/>
      <c r="B489" s="34"/>
      <c r="C489" s="49"/>
      <c r="D489" s="22"/>
      <c r="E489" s="22"/>
      <c r="F489" s="22"/>
      <c r="G489" s="22"/>
      <c r="H489" s="24" t="str">
        <f t="shared" si="38"/>
        <v/>
      </c>
      <c r="I489" s="25"/>
      <c r="J489" s="7"/>
      <c r="K489" s="7"/>
      <c r="L489" s="7"/>
      <c r="M489" s="7"/>
      <c r="N489" s="7"/>
    </row>
    <row r="490" spans="1:14" ht="13.2" x14ac:dyDescent="0.25">
      <c r="A490" s="7"/>
      <c r="B490" s="34"/>
      <c r="C490" s="49"/>
      <c r="D490" s="22"/>
      <c r="E490" s="22"/>
      <c r="F490" s="22"/>
      <c r="G490" s="22"/>
      <c r="H490" s="24" t="str">
        <f t="shared" si="38"/>
        <v/>
      </c>
      <c r="I490" s="25"/>
      <c r="J490" s="7"/>
      <c r="K490" s="7"/>
      <c r="L490" s="7"/>
      <c r="M490" s="7"/>
      <c r="N490" s="7"/>
    </row>
    <row r="491" spans="1:14" ht="13.2" x14ac:dyDescent="0.25">
      <c r="A491" s="7"/>
      <c r="B491" s="34"/>
      <c r="C491" s="49"/>
      <c r="D491" s="22"/>
      <c r="E491" s="22"/>
      <c r="F491" s="22"/>
      <c r="G491" s="22"/>
      <c r="H491" s="24" t="str">
        <f t="shared" si="38"/>
        <v/>
      </c>
      <c r="I491" s="25"/>
      <c r="J491" s="7"/>
      <c r="K491" s="7"/>
      <c r="L491" s="7"/>
      <c r="M491" s="7"/>
      <c r="N491" s="7"/>
    </row>
    <row r="492" spans="1:14" ht="13.2" x14ac:dyDescent="0.25">
      <c r="A492" s="7"/>
      <c r="B492" s="34"/>
      <c r="C492" s="49"/>
      <c r="D492" s="22"/>
      <c r="E492" s="22"/>
      <c r="F492" s="22"/>
      <c r="G492" s="22"/>
      <c r="H492" s="24" t="str">
        <f t="shared" si="38"/>
        <v/>
      </c>
      <c r="I492" s="25"/>
      <c r="J492" s="7"/>
      <c r="K492" s="7"/>
      <c r="L492" s="7"/>
      <c r="M492" s="7"/>
      <c r="N492" s="7"/>
    </row>
    <row r="493" spans="1:14" ht="13.2" x14ac:dyDescent="0.25">
      <c r="A493" s="7"/>
      <c r="B493" s="34"/>
      <c r="C493" s="49"/>
      <c r="D493" s="22"/>
      <c r="E493" s="22"/>
      <c r="F493" s="22"/>
      <c r="G493" s="22"/>
      <c r="H493" s="24" t="str">
        <f t="shared" si="38"/>
        <v/>
      </c>
      <c r="I493" s="25"/>
      <c r="J493" s="7"/>
      <c r="K493" s="7"/>
      <c r="L493" s="7"/>
      <c r="M493" s="7"/>
      <c r="N493" s="7"/>
    </row>
    <row r="494" spans="1:14" ht="13.2" x14ac:dyDescent="0.25">
      <c r="A494" s="7"/>
      <c r="B494" s="34"/>
      <c r="C494" s="49"/>
      <c r="D494" s="22"/>
      <c r="E494" s="22"/>
      <c r="F494" s="22"/>
      <c r="G494" s="22"/>
      <c r="H494" s="24" t="str">
        <f t="shared" si="38"/>
        <v/>
      </c>
      <c r="I494" s="25"/>
      <c r="J494" s="7"/>
      <c r="K494" s="7"/>
      <c r="L494" s="7"/>
      <c r="M494" s="7"/>
      <c r="N494" s="7"/>
    </row>
    <row r="495" spans="1:14" ht="13.2" x14ac:dyDescent="0.25">
      <c r="A495" s="7"/>
      <c r="B495" s="36"/>
      <c r="C495" s="51"/>
      <c r="D495" s="51"/>
      <c r="E495" s="38"/>
      <c r="F495" s="477" t="s">
        <v>85</v>
      </c>
      <c r="G495" s="478"/>
      <c r="H495" s="55">
        <f>IF(SUM(H481:H494)=0,"",SUM(H481:H494))</f>
        <v>1395</v>
      </c>
      <c r="I495" s="53" t="str">
        <f>IF(I480="1%steel","cft",IF(I480="1.5%steel","cft",IF(I480="2%steel","cft",I480)))</f>
        <v>sft</v>
      </c>
      <c r="J495" s="7"/>
      <c r="K495" s="7"/>
      <c r="L495" s="7"/>
      <c r="M495" s="7"/>
      <c r="N495" s="7"/>
    </row>
    <row r="496" spans="1:14" ht="13.2" x14ac:dyDescent="0.25">
      <c r="A496" s="7"/>
      <c r="B496" s="7"/>
      <c r="C496" s="7"/>
      <c r="D496" s="7"/>
      <c r="E496" s="7"/>
      <c r="F496" s="475" t="s">
        <v>86</v>
      </c>
      <c r="G496" s="476"/>
      <c r="H496" s="41">
        <v>0</v>
      </c>
      <c r="I496" s="54" t="str">
        <f>I495</f>
        <v>sft</v>
      </c>
      <c r="J496" s="7"/>
      <c r="K496" s="7"/>
      <c r="L496" s="7"/>
      <c r="M496" s="7"/>
      <c r="N496" s="7"/>
    </row>
    <row r="497" spans="1:14" ht="13.2" x14ac:dyDescent="0.25">
      <c r="A497" s="7"/>
      <c r="B497" s="7"/>
      <c r="C497" s="7"/>
      <c r="D497" s="7"/>
      <c r="E497" s="7"/>
      <c r="F497" s="477" t="s">
        <v>87</v>
      </c>
      <c r="G497" s="478"/>
      <c r="H497" s="55">
        <f>H496+H495</f>
        <v>1395</v>
      </c>
      <c r="I497" s="53" t="str">
        <f>I495</f>
        <v>sft</v>
      </c>
      <c r="J497" s="7"/>
      <c r="K497" s="7"/>
      <c r="L497" s="7"/>
      <c r="M497" s="7"/>
      <c r="N497" s="7"/>
    </row>
    <row r="498" spans="1:14" ht="13.2" x14ac:dyDescent="0.25">
      <c r="A498" s="7"/>
      <c r="B498" s="7"/>
      <c r="C498" s="7"/>
      <c r="D498" s="7"/>
      <c r="E498" s="7"/>
      <c r="F498" s="7"/>
      <c r="G498" s="7"/>
      <c r="H498" s="7"/>
      <c r="I498" s="7"/>
      <c r="J498" s="7"/>
      <c r="K498" s="7"/>
      <c r="L498" s="7"/>
      <c r="M498" s="7"/>
      <c r="N498" s="7"/>
    </row>
    <row r="499" spans="1:14" ht="13.2" x14ac:dyDescent="0.25">
      <c r="A499" s="7"/>
      <c r="B499" s="7"/>
      <c r="C499" s="7"/>
      <c r="D499" s="7"/>
      <c r="E499" s="7"/>
      <c r="F499" s="7"/>
      <c r="G499" s="7"/>
      <c r="H499" s="7"/>
      <c r="I499" s="7"/>
      <c r="J499" s="7"/>
      <c r="K499" s="7"/>
      <c r="L499" s="7"/>
      <c r="M499" s="7"/>
      <c r="N499" s="7"/>
    </row>
    <row r="500" spans="1:14" ht="23.25" customHeight="1" x14ac:dyDescent="0.25">
      <c r="A500" s="7"/>
      <c r="B500" s="12" t="s">
        <v>169</v>
      </c>
      <c r="C500" s="13" t="s">
        <v>23</v>
      </c>
      <c r="D500" s="14"/>
      <c r="E500" s="14"/>
      <c r="F500" s="14"/>
      <c r="G500" s="15"/>
      <c r="H500" s="14"/>
      <c r="I500" s="16" t="s">
        <v>42</v>
      </c>
      <c r="J500" s="17" t="s">
        <v>54</v>
      </c>
      <c r="K500" s="7"/>
      <c r="L500" s="7"/>
      <c r="M500" s="7"/>
      <c r="N500" s="7"/>
    </row>
    <row r="501" spans="1:14" ht="52.8" x14ac:dyDescent="0.25">
      <c r="A501" s="7"/>
      <c r="B501" s="48">
        <f>B481+1</f>
        <v>21</v>
      </c>
      <c r="C501" s="21" t="str">
        <f>'03-B.O.Q CIVIL WORK'!D34</f>
        <v>KHURAS ON ROOF (TOP)
Forming a khuras on the roof of size 2' × 2' × 6", including proper shaping, finishing, and slope to facilitate drainage, complete in all respects.</v>
      </c>
      <c r="D501" s="22"/>
      <c r="E501" s="22"/>
      <c r="F501" s="49"/>
      <c r="G501" s="22"/>
      <c r="H501" s="24" t="str">
        <f t="shared" ref="H501:H509" si="39">IF(PRODUCT(D501,E501,F501,G501,I501)=0,"",PRODUCT(D501,E501,F501,G501,I501))</f>
        <v/>
      </c>
      <c r="I501" s="25"/>
      <c r="J501" s="17" t="s">
        <v>56</v>
      </c>
      <c r="K501" s="7"/>
      <c r="L501" s="7"/>
      <c r="M501" s="7"/>
      <c r="N501" s="7"/>
    </row>
    <row r="502" spans="1:14" ht="13.2" x14ac:dyDescent="0.25">
      <c r="A502" s="7"/>
      <c r="B502" s="34"/>
      <c r="C502" s="50"/>
      <c r="D502" s="22"/>
      <c r="E502" s="22"/>
      <c r="F502" s="22"/>
      <c r="G502" s="22"/>
      <c r="H502" s="24" t="str">
        <f t="shared" si="39"/>
        <v/>
      </c>
      <c r="I502" s="25"/>
      <c r="J502" s="17" t="s">
        <v>58</v>
      </c>
      <c r="K502" s="7"/>
      <c r="L502" s="7"/>
      <c r="M502" s="7"/>
      <c r="N502" s="7"/>
    </row>
    <row r="503" spans="1:14" ht="26.4" x14ac:dyDescent="0.25">
      <c r="A503" s="7"/>
      <c r="B503" s="33" t="s">
        <v>62</v>
      </c>
      <c r="C503" s="71" t="s">
        <v>171</v>
      </c>
      <c r="D503" s="72">
        <v>4</v>
      </c>
      <c r="E503" s="72"/>
      <c r="F503" s="72"/>
      <c r="G503" s="72"/>
      <c r="H503" s="73">
        <f t="shared" si="39"/>
        <v>4</v>
      </c>
      <c r="I503" s="25"/>
      <c r="J503" s="17" t="s">
        <v>60</v>
      </c>
      <c r="K503" s="7"/>
      <c r="L503" s="7"/>
      <c r="M503" s="7"/>
      <c r="N503" s="7"/>
    </row>
    <row r="504" spans="1:14" ht="13.2" x14ac:dyDescent="0.25">
      <c r="A504" s="7"/>
      <c r="B504" s="34"/>
      <c r="C504" s="50"/>
      <c r="D504" s="22"/>
      <c r="E504" s="22"/>
      <c r="F504" s="22"/>
      <c r="G504" s="22"/>
      <c r="H504" s="24" t="str">
        <f t="shared" si="39"/>
        <v/>
      </c>
      <c r="I504" s="25"/>
      <c r="J504" s="17" t="s">
        <v>32</v>
      </c>
      <c r="K504" s="7"/>
      <c r="L504" s="7"/>
      <c r="M504" s="7"/>
      <c r="N504" s="7"/>
    </row>
    <row r="505" spans="1:14" ht="13.2" x14ac:dyDescent="0.25">
      <c r="A505" s="7"/>
      <c r="B505" s="34"/>
      <c r="C505" s="50"/>
      <c r="D505" s="22"/>
      <c r="E505" s="22"/>
      <c r="F505" s="22"/>
      <c r="G505" s="22"/>
      <c r="H505" s="24" t="str">
        <f t="shared" si="39"/>
        <v/>
      </c>
      <c r="I505" s="25"/>
      <c r="J505" s="17" t="s">
        <v>89</v>
      </c>
      <c r="K505" s="7"/>
      <c r="L505" s="7"/>
      <c r="M505" s="7"/>
      <c r="N505" s="7"/>
    </row>
    <row r="506" spans="1:14" ht="13.2" x14ac:dyDescent="0.25">
      <c r="A506" s="7"/>
      <c r="B506" s="34"/>
      <c r="C506" s="49"/>
      <c r="D506" s="22"/>
      <c r="E506" s="22"/>
      <c r="F506" s="22"/>
      <c r="G506" s="22"/>
      <c r="H506" s="24" t="str">
        <f t="shared" si="39"/>
        <v/>
      </c>
      <c r="I506" s="25"/>
      <c r="J506" s="17" t="s">
        <v>95</v>
      </c>
      <c r="K506" s="7"/>
      <c r="L506" s="7"/>
      <c r="M506" s="7"/>
      <c r="N506" s="7"/>
    </row>
    <row r="507" spans="1:14" ht="13.2" x14ac:dyDescent="0.25">
      <c r="A507" s="7"/>
      <c r="B507" s="34"/>
      <c r="C507" s="49"/>
      <c r="D507" s="22"/>
      <c r="E507" s="22"/>
      <c r="F507" s="22"/>
      <c r="G507" s="22"/>
      <c r="H507" s="24" t="str">
        <f t="shared" si="39"/>
        <v/>
      </c>
      <c r="I507" s="25"/>
      <c r="J507" s="7"/>
      <c r="K507" s="7"/>
      <c r="L507" s="7"/>
      <c r="M507" s="7"/>
      <c r="N507" s="7"/>
    </row>
    <row r="508" spans="1:14" ht="13.2" x14ac:dyDescent="0.25">
      <c r="A508" s="7"/>
      <c r="B508" s="34"/>
      <c r="C508" s="49"/>
      <c r="D508" s="22"/>
      <c r="E508" s="22"/>
      <c r="F508" s="22"/>
      <c r="G508" s="22"/>
      <c r="H508" s="24" t="str">
        <f t="shared" si="39"/>
        <v/>
      </c>
      <c r="I508" s="25"/>
      <c r="J508" s="7"/>
      <c r="K508" s="7"/>
      <c r="L508" s="7"/>
      <c r="M508" s="7"/>
      <c r="N508" s="7"/>
    </row>
    <row r="509" spans="1:14" ht="13.2" x14ac:dyDescent="0.25">
      <c r="A509" s="7"/>
      <c r="B509" s="34"/>
      <c r="C509" s="49"/>
      <c r="D509" s="22"/>
      <c r="E509" s="22"/>
      <c r="F509" s="22"/>
      <c r="G509" s="22"/>
      <c r="H509" s="24" t="str">
        <f t="shared" si="39"/>
        <v/>
      </c>
      <c r="I509" s="25"/>
      <c r="J509" s="7"/>
      <c r="K509" s="7"/>
      <c r="L509" s="7"/>
      <c r="M509" s="7"/>
      <c r="N509" s="7"/>
    </row>
    <row r="510" spans="1:14" ht="13.2" x14ac:dyDescent="0.25">
      <c r="A510" s="7"/>
      <c r="B510" s="36"/>
      <c r="C510" s="51"/>
      <c r="D510" s="51"/>
      <c r="E510" s="38"/>
      <c r="F510" s="477" t="s">
        <v>85</v>
      </c>
      <c r="G510" s="478"/>
      <c r="H510" s="52">
        <f>IF(SUM(H501:H509)=0,"",SUM(H501:H509))</f>
        <v>4</v>
      </c>
      <c r="I510" s="53" t="str">
        <f>IF(I500="1%steel","cft",IF(I500="1.5%steel","cft",IF(I500="2%steel","cft",I500)))</f>
        <v>No</v>
      </c>
      <c r="J510" s="7"/>
      <c r="K510" s="7"/>
      <c r="L510" s="7"/>
      <c r="M510" s="7"/>
      <c r="N510" s="7"/>
    </row>
    <row r="511" spans="1:14" ht="13.2" x14ac:dyDescent="0.25">
      <c r="A511" s="7"/>
      <c r="B511" s="7"/>
      <c r="C511" s="7"/>
      <c r="D511" s="7"/>
      <c r="E511" s="7"/>
      <c r="F511" s="475" t="s">
        <v>86</v>
      </c>
      <c r="G511" s="476"/>
      <c r="H511" s="41">
        <v>0</v>
      </c>
      <c r="I511" s="54" t="str">
        <f>I510</f>
        <v>No</v>
      </c>
      <c r="J511" s="7"/>
      <c r="K511" s="7"/>
      <c r="L511" s="7"/>
      <c r="M511" s="7"/>
      <c r="N511" s="7"/>
    </row>
    <row r="512" spans="1:14" ht="13.2" x14ac:dyDescent="0.25">
      <c r="A512" s="7"/>
      <c r="B512" s="7"/>
      <c r="C512" s="7"/>
      <c r="D512" s="7"/>
      <c r="E512" s="7"/>
      <c r="F512" s="477" t="s">
        <v>87</v>
      </c>
      <c r="G512" s="478"/>
      <c r="H512" s="55">
        <f>H511+H510</f>
        <v>4</v>
      </c>
      <c r="I512" s="53" t="str">
        <f>I510</f>
        <v>No</v>
      </c>
      <c r="J512" s="7"/>
      <c r="K512" s="7"/>
      <c r="L512" s="7"/>
      <c r="M512" s="7"/>
      <c r="N512" s="7"/>
    </row>
    <row r="513" spans="1:14" ht="13.2" x14ac:dyDescent="0.25">
      <c r="A513" s="7"/>
      <c r="B513" s="7"/>
      <c r="C513" s="7"/>
      <c r="D513" s="7"/>
      <c r="E513" s="7"/>
      <c r="F513" s="7"/>
      <c r="G513" s="7"/>
      <c r="H513" s="7"/>
      <c r="I513" s="7"/>
      <c r="J513" s="7"/>
      <c r="K513" s="7"/>
      <c r="L513" s="7"/>
      <c r="M513" s="7"/>
      <c r="N513" s="7"/>
    </row>
    <row r="514" spans="1:14" ht="13.2" x14ac:dyDescent="0.25">
      <c r="A514" s="7"/>
      <c r="B514" s="7"/>
      <c r="C514" s="7"/>
      <c r="D514" s="7"/>
      <c r="E514" s="7"/>
      <c r="F514" s="7"/>
      <c r="G514" s="7"/>
      <c r="H514" s="7"/>
      <c r="I514" s="7"/>
      <c r="J514" s="7"/>
      <c r="K514" s="7"/>
      <c r="L514" s="7"/>
      <c r="M514" s="7"/>
      <c r="N514" s="7"/>
    </row>
    <row r="515" spans="1:14" ht="23.25" customHeight="1" x14ac:dyDescent="0.25">
      <c r="A515" s="7"/>
      <c r="B515" s="12" t="s">
        <v>169</v>
      </c>
      <c r="C515" s="13" t="s">
        <v>23</v>
      </c>
      <c r="D515" s="14"/>
      <c r="E515" s="14"/>
      <c r="F515" s="14"/>
      <c r="G515" s="15"/>
      <c r="H515" s="14"/>
      <c r="I515" s="16" t="s">
        <v>42</v>
      </c>
      <c r="J515" s="17" t="s">
        <v>54</v>
      </c>
      <c r="K515" s="7"/>
      <c r="L515" s="7"/>
      <c r="M515" s="7"/>
      <c r="N515" s="7"/>
    </row>
    <row r="516" spans="1:14" ht="66" x14ac:dyDescent="0.25">
      <c r="A516" s="7"/>
      <c r="B516" s="48">
        <f>B501+1</f>
        <v>22</v>
      </c>
      <c r="C516" s="21" t="str">
        <f>'03-B.O.Q CIVIL WORK'!D35</f>
        <v>BOTTOM KHURAS (DRAIN OUTLETS)
Constructing bottom khuras in brick masonry in cement sand mortar (One Part of Cement and Six Part of Sand) over 3" thick PCC (1:4:8), including proper slope, finishing, and drainage arrangement, complete in all respects.</v>
      </c>
      <c r="D516" s="22"/>
      <c r="E516" s="22"/>
      <c r="F516" s="49"/>
      <c r="G516" s="22"/>
      <c r="H516" s="24" t="str">
        <f t="shared" ref="H516:H526" si="40">IF(PRODUCT(D516,E516,F516,G516,I516)=0,"",PRODUCT(D516,E516,F516,G516,I516))</f>
        <v/>
      </c>
      <c r="I516" s="25"/>
      <c r="J516" s="17" t="s">
        <v>56</v>
      </c>
      <c r="K516" s="7"/>
      <c r="L516" s="7"/>
      <c r="M516" s="7"/>
      <c r="N516" s="7"/>
    </row>
    <row r="517" spans="1:14" ht="13.2" x14ac:dyDescent="0.25">
      <c r="A517" s="7"/>
      <c r="B517" s="34"/>
      <c r="C517" s="50"/>
      <c r="D517" s="22"/>
      <c r="E517" s="22"/>
      <c r="F517" s="22"/>
      <c r="G517" s="22"/>
      <c r="H517" s="31" t="str">
        <f t="shared" si="40"/>
        <v/>
      </c>
      <c r="I517" s="25"/>
      <c r="J517" s="17" t="s">
        <v>58</v>
      </c>
      <c r="K517" s="7"/>
      <c r="L517" s="7"/>
      <c r="M517" s="7"/>
      <c r="N517" s="7"/>
    </row>
    <row r="518" spans="1:14" ht="26.4" x14ac:dyDescent="0.25">
      <c r="A518" s="7"/>
      <c r="B518" s="33" t="s">
        <v>62</v>
      </c>
      <c r="C518" s="71" t="s">
        <v>172</v>
      </c>
      <c r="D518" s="72">
        <v>4</v>
      </c>
      <c r="E518" s="22"/>
      <c r="F518" s="22"/>
      <c r="G518" s="22"/>
      <c r="H518" s="31">
        <f t="shared" si="40"/>
        <v>4</v>
      </c>
      <c r="I518" s="25"/>
      <c r="J518" s="17" t="s">
        <v>60</v>
      </c>
      <c r="K518" s="7"/>
      <c r="L518" s="7"/>
      <c r="M518" s="7"/>
      <c r="N518" s="7"/>
    </row>
    <row r="519" spans="1:14" ht="13.2" x14ac:dyDescent="0.25">
      <c r="A519" s="7"/>
      <c r="B519" s="34"/>
      <c r="C519" s="50"/>
      <c r="D519" s="22"/>
      <c r="E519" s="22"/>
      <c r="F519" s="22"/>
      <c r="G519" s="22"/>
      <c r="H519" s="31" t="str">
        <f t="shared" si="40"/>
        <v/>
      </c>
      <c r="I519" s="25"/>
      <c r="J519" s="17" t="s">
        <v>32</v>
      </c>
      <c r="K519" s="7"/>
      <c r="L519" s="7"/>
      <c r="M519" s="7"/>
      <c r="N519" s="7"/>
    </row>
    <row r="520" spans="1:14" ht="13.2" x14ac:dyDescent="0.25">
      <c r="A520" s="7"/>
      <c r="B520" s="34"/>
      <c r="C520" s="50"/>
      <c r="D520" s="22"/>
      <c r="E520" s="22"/>
      <c r="F520" s="22"/>
      <c r="G520" s="22"/>
      <c r="H520" s="31" t="str">
        <f t="shared" si="40"/>
        <v/>
      </c>
      <c r="I520" s="25"/>
      <c r="J520" s="17" t="s">
        <v>89</v>
      </c>
      <c r="K520" s="7"/>
      <c r="L520" s="7"/>
      <c r="M520" s="7"/>
      <c r="N520" s="7"/>
    </row>
    <row r="521" spans="1:14" ht="13.2" x14ac:dyDescent="0.25">
      <c r="A521" s="7"/>
      <c r="B521" s="34"/>
      <c r="C521" s="49"/>
      <c r="D521" s="22"/>
      <c r="E521" s="22"/>
      <c r="F521" s="22"/>
      <c r="G521" s="22"/>
      <c r="H521" s="31" t="str">
        <f t="shared" si="40"/>
        <v/>
      </c>
      <c r="I521" s="25"/>
      <c r="J521" s="17" t="s">
        <v>95</v>
      </c>
      <c r="K521" s="7"/>
      <c r="L521" s="7"/>
      <c r="M521" s="7"/>
      <c r="N521" s="7"/>
    </row>
    <row r="522" spans="1:14" ht="13.2" x14ac:dyDescent="0.25">
      <c r="A522" s="7"/>
      <c r="B522" s="34"/>
      <c r="C522" s="49"/>
      <c r="D522" s="22"/>
      <c r="E522" s="22"/>
      <c r="F522" s="22"/>
      <c r="G522" s="22"/>
      <c r="H522" s="24" t="str">
        <f t="shared" si="40"/>
        <v/>
      </c>
      <c r="I522" s="25"/>
      <c r="J522" s="17" t="s">
        <v>97</v>
      </c>
      <c r="K522" s="7"/>
      <c r="L522" s="7"/>
      <c r="M522" s="7"/>
      <c r="N522" s="7"/>
    </row>
    <row r="523" spans="1:14" ht="13.2" x14ac:dyDescent="0.25">
      <c r="A523" s="7"/>
      <c r="B523" s="34"/>
      <c r="C523" s="49"/>
      <c r="D523" s="22"/>
      <c r="E523" s="22"/>
      <c r="F523" s="22"/>
      <c r="G523" s="22"/>
      <c r="H523" s="24" t="str">
        <f t="shared" si="40"/>
        <v/>
      </c>
      <c r="I523" s="25"/>
      <c r="J523" s="7"/>
      <c r="K523" s="7"/>
      <c r="L523" s="7"/>
      <c r="M523" s="7"/>
      <c r="N523" s="7"/>
    </row>
    <row r="524" spans="1:14" ht="13.2" x14ac:dyDescent="0.25">
      <c r="A524" s="7"/>
      <c r="B524" s="34"/>
      <c r="C524" s="49"/>
      <c r="D524" s="22"/>
      <c r="E524" s="22"/>
      <c r="F524" s="22"/>
      <c r="G524" s="22"/>
      <c r="H524" s="24" t="str">
        <f t="shared" si="40"/>
        <v/>
      </c>
      <c r="I524" s="25"/>
      <c r="J524" s="7"/>
      <c r="K524" s="7"/>
      <c r="L524" s="7"/>
      <c r="M524" s="7"/>
      <c r="N524" s="7"/>
    </row>
    <row r="525" spans="1:14" ht="13.2" x14ac:dyDescent="0.25">
      <c r="A525" s="7"/>
      <c r="B525" s="34"/>
      <c r="C525" s="49"/>
      <c r="D525" s="22"/>
      <c r="E525" s="22"/>
      <c r="F525" s="22"/>
      <c r="G525" s="22"/>
      <c r="H525" s="24" t="str">
        <f t="shared" si="40"/>
        <v/>
      </c>
      <c r="I525" s="25"/>
      <c r="J525" s="7"/>
      <c r="K525" s="7"/>
      <c r="L525" s="7"/>
      <c r="M525" s="7"/>
      <c r="N525" s="7"/>
    </row>
    <row r="526" spans="1:14" ht="13.2" x14ac:dyDescent="0.25">
      <c r="A526" s="7"/>
      <c r="B526" s="34"/>
      <c r="C526" s="49"/>
      <c r="D526" s="22"/>
      <c r="E526" s="22"/>
      <c r="F526" s="22"/>
      <c r="G526" s="22"/>
      <c r="H526" s="24" t="str">
        <f t="shared" si="40"/>
        <v/>
      </c>
      <c r="I526" s="25"/>
      <c r="J526" s="7"/>
      <c r="K526" s="7"/>
      <c r="L526" s="7"/>
      <c r="M526" s="7"/>
      <c r="N526" s="7"/>
    </row>
    <row r="527" spans="1:14" ht="13.2" x14ac:dyDescent="0.25">
      <c r="A527" s="7"/>
      <c r="B527" s="36"/>
      <c r="C527" s="51"/>
      <c r="D527" s="51"/>
      <c r="E527" s="38"/>
      <c r="F527" s="477" t="s">
        <v>85</v>
      </c>
      <c r="G527" s="478"/>
      <c r="H527" s="52">
        <f>IF(SUM(H516:H526)=0,"",SUM(H516:H526))</f>
        <v>4</v>
      </c>
      <c r="I527" s="53" t="str">
        <f>IF(I515="1%steel","cft",IF(I515="1.5%steel","cft",IF(I515="2%steel","cft",I515)))</f>
        <v>No</v>
      </c>
      <c r="J527" s="7"/>
      <c r="K527" s="7"/>
      <c r="L527" s="7"/>
      <c r="M527" s="7"/>
      <c r="N527" s="7"/>
    </row>
    <row r="528" spans="1:14" ht="13.2" x14ac:dyDescent="0.25">
      <c r="A528" s="7"/>
      <c r="B528" s="7"/>
      <c r="C528" s="7"/>
      <c r="D528" s="7"/>
      <c r="E528" s="7"/>
      <c r="F528" s="475" t="s">
        <v>86</v>
      </c>
      <c r="G528" s="476"/>
      <c r="H528" s="41">
        <v>0</v>
      </c>
      <c r="I528" s="54" t="str">
        <f>I527</f>
        <v>No</v>
      </c>
      <c r="J528" s="7"/>
      <c r="K528" s="7"/>
      <c r="L528" s="7"/>
      <c r="M528" s="7"/>
      <c r="N528" s="7"/>
    </row>
    <row r="529" spans="1:14" ht="13.2" x14ac:dyDescent="0.25">
      <c r="A529" s="7"/>
      <c r="B529" s="7"/>
      <c r="C529" s="7"/>
      <c r="D529" s="7"/>
      <c r="E529" s="7"/>
      <c r="F529" s="477" t="s">
        <v>87</v>
      </c>
      <c r="G529" s="478"/>
      <c r="H529" s="55">
        <f>H528+H527</f>
        <v>4</v>
      </c>
      <c r="I529" s="53" t="str">
        <f>I527</f>
        <v>No</v>
      </c>
      <c r="J529" s="7"/>
      <c r="K529" s="7"/>
      <c r="L529" s="7"/>
      <c r="M529" s="7"/>
      <c r="N529" s="7"/>
    </row>
    <row r="530" spans="1:14" ht="13.2" x14ac:dyDescent="0.25">
      <c r="A530" s="7"/>
      <c r="B530" s="7"/>
      <c r="C530" s="7"/>
      <c r="D530" s="7"/>
      <c r="E530" s="7"/>
      <c r="F530" s="7"/>
      <c r="G530" s="7"/>
      <c r="H530" s="7"/>
      <c r="I530" s="7"/>
      <c r="J530" s="7"/>
      <c r="K530" s="7"/>
      <c r="L530" s="7"/>
      <c r="M530" s="7"/>
      <c r="N530" s="7"/>
    </row>
    <row r="531" spans="1:14" ht="13.2" x14ac:dyDescent="0.25">
      <c r="A531" s="7"/>
      <c r="B531" s="7"/>
      <c r="C531" s="7"/>
      <c r="D531" s="7"/>
      <c r="E531" s="7"/>
      <c r="F531" s="7"/>
      <c r="G531" s="7"/>
      <c r="H531" s="7"/>
      <c r="I531" s="7"/>
      <c r="J531" s="7"/>
      <c r="K531" s="7"/>
      <c r="L531" s="7"/>
      <c r="M531" s="7"/>
      <c r="N531" s="7"/>
    </row>
    <row r="532" spans="1:14" ht="23.25" customHeight="1" x14ac:dyDescent="0.25">
      <c r="A532" s="7"/>
      <c r="B532" s="12" t="s">
        <v>173</v>
      </c>
      <c r="C532" s="13" t="s">
        <v>25</v>
      </c>
      <c r="D532" s="14"/>
      <c r="E532" s="14"/>
      <c r="F532" s="14"/>
      <c r="G532" s="15"/>
      <c r="H532" s="14"/>
      <c r="I532" s="16" t="s">
        <v>90</v>
      </c>
      <c r="J532" s="17" t="s">
        <v>54</v>
      </c>
      <c r="K532" s="7"/>
      <c r="L532" s="7"/>
      <c r="M532" s="7"/>
      <c r="N532" s="7"/>
    </row>
    <row r="533" spans="1:14" ht="52.8" x14ac:dyDescent="0.25">
      <c r="A533" s="7"/>
      <c r="B533" s="48">
        <f>B516+1</f>
        <v>23</v>
      </c>
      <c r="C533" s="21" t="str">
        <f>'03-B.O.Q CIVIL WORK'!D38</f>
        <v>MARBLE FLOORING
Laying ¾" thick fine-dressed Sunny White marble flooring (Max Size 24" × 24" in white cement slurry, including cutting, jointing, and finishing, complete in all respects.</v>
      </c>
      <c r="D533" s="22"/>
      <c r="E533" s="22"/>
      <c r="F533" s="49"/>
      <c r="G533" s="22"/>
      <c r="H533" s="24" t="str">
        <f t="shared" ref="H533:H545" si="41">IF(PRODUCT(D533,E533,F533,G533,I533)=0,"",PRODUCT(D533,E533,F533,G533,I533))</f>
        <v/>
      </c>
      <c r="I533" s="25"/>
      <c r="J533" s="17" t="s">
        <v>56</v>
      </c>
      <c r="K533" s="7"/>
      <c r="L533" s="7"/>
      <c r="M533" s="7"/>
      <c r="N533" s="7"/>
    </row>
    <row r="534" spans="1:14" ht="13.2" x14ac:dyDescent="0.25">
      <c r="A534" s="7"/>
      <c r="B534" s="34"/>
      <c r="C534" s="50"/>
      <c r="D534" s="22"/>
      <c r="E534" s="22"/>
      <c r="F534" s="22"/>
      <c r="G534" s="22"/>
      <c r="H534" s="24" t="str">
        <f t="shared" si="41"/>
        <v/>
      </c>
      <c r="I534" s="25"/>
      <c r="J534" s="17" t="s">
        <v>58</v>
      </c>
      <c r="K534" s="7"/>
      <c r="L534" s="7"/>
      <c r="M534" s="7"/>
      <c r="N534" s="7"/>
    </row>
    <row r="535" spans="1:14" ht="13.2" x14ac:dyDescent="0.25">
      <c r="A535" s="7"/>
      <c r="B535" s="33" t="s">
        <v>62</v>
      </c>
      <c r="C535" s="35" t="s">
        <v>174</v>
      </c>
      <c r="D535" s="30">
        <v>1</v>
      </c>
      <c r="E535" s="30">
        <v>25</v>
      </c>
      <c r="F535" s="30">
        <v>16</v>
      </c>
      <c r="G535" s="22"/>
      <c r="H535" s="31">
        <f t="shared" si="41"/>
        <v>400</v>
      </c>
      <c r="I535" s="25"/>
      <c r="J535" s="17" t="s">
        <v>60</v>
      </c>
      <c r="K535" s="7"/>
      <c r="L535" s="7"/>
      <c r="M535" s="7"/>
      <c r="N535" s="7"/>
    </row>
    <row r="536" spans="1:14" ht="13.2" x14ac:dyDescent="0.25">
      <c r="A536" s="7"/>
      <c r="B536" s="33" t="s">
        <v>72</v>
      </c>
      <c r="C536" s="35" t="s">
        <v>175</v>
      </c>
      <c r="D536" s="30">
        <v>1</v>
      </c>
      <c r="E536" s="30">
        <v>25</v>
      </c>
      <c r="F536" s="30">
        <v>16</v>
      </c>
      <c r="G536" s="22"/>
      <c r="H536" s="31">
        <f t="shared" si="41"/>
        <v>400</v>
      </c>
      <c r="I536" s="25"/>
      <c r="J536" s="17" t="s">
        <v>32</v>
      </c>
      <c r="K536" s="7"/>
      <c r="L536" s="7"/>
      <c r="M536" s="7"/>
      <c r="N536" s="7"/>
    </row>
    <row r="537" spans="1:14" ht="13.2" x14ac:dyDescent="0.25">
      <c r="A537" s="7"/>
      <c r="B537" s="33" t="s">
        <v>78</v>
      </c>
      <c r="C537" s="35" t="s">
        <v>176</v>
      </c>
      <c r="D537" s="30">
        <v>1</v>
      </c>
      <c r="E537" s="30">
        <v>25</v>
      </c>
      <c r="F537" s="30">
        <v>9</v>
      </c>
      <c r="G537" s="22"/>
      <c r="H537" s="31">
        <f t="shared" si="41"/>
        <v>225</v>
      </c>
      <c r="I537" s="25"/>
      <c r="J537" s="17" t="s">
        <v>89</v>
      </c>
      <c r="K537" s="7"/>
      <c r="L537" s="7"/>
      <c r="M537" s="7"/>
      <c r="N537" s="7"/>
    </row>
    <row r="538" spans="1:14" ht="13.2" x14ac:dyDescent="0.25">
      <c r="A538" s="7"/>
      <c r="B538" s="33" t="s">
        <v>109</v>
      </c>
      <c r="C538" s="74" t="s">
        <v>177</v>
      </c>
      <c r="D538" s="30">
        <v>2</v>
      </c>
      <c r="E538" s="30">
        <v>4</v>
      </c>
      <c r="F538" s="30">
        <v>0.75</v>
      </c>
      <c r="G538" s="22"/>
      <c r="H538" s="31">
        <f t="shared" si="41"/>
        <v>6</v>
      </c>
      <c r="I538" s="25"/>
      <c r="J538" s="17" t="s">
        <v>95</v>
      </c>
      <c r="K538" s="7"/>
      <c r="L538" s="7"/>
      <c r="M538" s="7"/>
      <c r="N538" s="7"/>
    </row>
    <row r="539" spans="1:14" ht="13.2" x14ac:dyDescent="0.25">
      <c r="A539" s="7"/>
      <c r="B539" s="34"/>
      <c r="C539" s="49"/>
      <c r="D539" s="22"/>
      <c r="E539" s="22"/>
      <c r="F539" s="22"/>
      <c r="G539" s="22"/>
      <c r="H539" s="31" t="str">
        <f t="shared" si="41"/>
        <v/>
      </c>
      <c r="I539" s="25"/>
      <c r="J539" s="17" t="s">
        <v>97</v>
      </c>
      <c r="K539" s="7"/>
      <c r="L539" s="7"/>
      <c r="M539" s="7"/>
      <c r="N539" s="7"/>
    </row>
    <row r="540" spans="1:14" ht="13.2" x14ac:dyDescent="0.25">
      <c r="A540" s="7"/>
      <c r="B540" s="34"/>
      <c r="C540" s="49"/>
      <c r="D540" s="22"/>
      <c r="E540" s="22"/>
      <c r="F540" s="22"/>
      <c r="G540" s="22"/>
      <c r="H540" s="31" t="str">
        <f t="shared" si="41"/>
        <v/>
      </c>
      <c r="I540" s="25"/>
      <c r="J540" s="17" t="s">
        <v>98</v>
      </c>
      <c r="K540" s="7"/>
      <c r="L540" s="7"/>
      <c r="M540" s="7"/>
      <c r="N540" s="7"/>
    </row>
    <row r="541" spans="1:14" ht="13.2" x14ac:dyDescent="0.25">
      <c r="A541" s="7"/>
      <c r="B541" s="34"/>
      <c r="C541" s="49"/>
      <c r="D541" s="22"/>
      <c r="E541" s="22"/>
      <c r="F541" s="22"/>
      <c r="G541" s="22"/>
      <c r="H541" s="24" t="str">
        <f t="shared" si="41"/>
        <v/>
      </c>
      <c r="I541" s="25"/>
      <c r="J541" s="7"/>
      <c r="K541" s="7"/>
      <c r="L541" s="7"/>
      <c r="M541" s="7"/>
      <c r="N541" s="7"/>
    </row>
    <row r="542" spans="1:14" ht="13.2" x14ac:dyDescent="0.25">
      <c r="A542" s="7"/>
      <c r="B542" s="34"/>
      <c r="C542" s="49"/>
      <c r="D542" s="22"/>
      <c r="E542" s="22"/>
      <c r="F542" s="22"/>
      <c r="G542" s="22"/>
      <c r="H542" s="24" t="str">
        <f t="shared" si="41"/>
        <v/>
      </c>
      <c r="I542" s="25"/>
      <c r="J542" s="7"/>
      <c r="K542" s="7"/>
      <c r="L542" s="7"/>
      <c r="M542" s="7"/>
      <c r="N542" s="7"/>
    </row>
    <row r="543" spans="1:14" ht="13.2" x14ac:dyDescent="0.25">
      <c r="A543" s="7"/>
      <c r="B543" s="34"/>
      <c r="C543" s="49"/>
      <c r="D543" s="22"/>
      <c r="E543" s="22"/>
      <c r="F543" s="22"/>
      <c r="G543" s="22"/>
      <c r="H543" s="24" t="str">
        <f t="shared" si="41"/>
        <v/>
      </c>
      <c r="I543" s="25"/>
      <c r="J543" s="7"/>
      <c r="K543" s="7"/>
      <c r="L543" s="7"/>
      <c r="M543" s="7"/>
      <c r="N543" s="7"/>
    </row>
    <row r="544" spans="1:14" ht="13.2" x14ac:dyDescent="0.25">
      <c r="A544" s="7"/>
      <c r="B544" s="34"/>
      <c r="C544" s="49"/>
      <c r="D544" s="22"/>
      <c r="E544" s="22"/>
      <c r="F544" s="22"/>
      <c r="G544" s="22"/>
      <c r="H544" s="24" t="str">
        <f t="shared" si="41"/>
        <v/>
      </c>
      <c r="I544" s="25"/>
      <c r="J544" s="7"/>
      <c r="K544" s="7"/>
      <c r="L544" s="7"/>
      <c r="M544" s="7"/>
      <c r="N544" s="7"/>
    </row>
    <row r="545" spans="1:14" ht="13.2" x14ac:dyDescent="0.25">
      <c r="A545" s="7"/>
      <c r="B545" s="34"/>
      <c r="C545" s="49"/>
      <c r="D545" s="22"/>
      <c r="E545" s="22"/>
      <c r="F545" s="22"/>
      <c r="G545" s="22"/>
      <c r="H545" s="24" t="str">
        <f t="shared" si="41"/>
        <v/>
      </c>
      <c r="I545" s="25"/>
      <c r="J545" s="7"/>
      <c r="K545" s="7"/>
      <c r="L545" s="7"/>
      <c r="M545" s="7"/>
      <c r="N545" s="7"/>
    </row>
    <row r="546" spans="1:14" ht="13.2" x14ac:dyDescent="0.25">
      <c r="A546" s="7"/>
      <c r="B546" s="36"/>
      <c r="C546" s="51"/>
      <c r="D546" s="51"/>
      <c r="E546" s="38"/>
      <c r="F546" s="477" t="s">
        <v>85</v>
      </c>
      <c r="G546" s="478"/>
      <c r="H546" s="52">
        <f>IF(SUM(H533:H545)=0,"",SUM(H533:H545))</f>
        <v>1031</v>
      </c>
      <c r="I546" s="53" t="str">
        <f>IF(I532="1%steel","cft",IF(I532="1.5%steel","cft",IF(I532="2%steel","cft",I532)))</f>
        <v>sft</v>
      </c>
      <c r="J546" s="7"/>
      <c r="K546" s="7"/>
      <c r="L546" s="7"/>
      <c r="M546" s="7"/>
      <c r="N546" s="7"/>
    </row>
    <row r="547" spans="1:14" ht="13.2" x14ac:dyDescent="0.25">
      <c r="A547" s="7"/>
      <c r="B547" s="7"/>
      <c r="C547" s="7"/>
      <c r="D547" s="7"/>
      <c r="E547" s="7"/>
      <c r="F547" s="475" t="s">
        <v>86</v>
      </c>
      <c r="G547" s="476"/>
      <c r="H547" s="41">
        <v>0</v>
      </c>
      <c r="I547" s="54" t="str">
        <f>I546</f>
        <v>sft</v>
      </c>
      <c r="J547" s="7"/>
      <c r="K547" s="7"/>
      <c r="L547" s="7"/>
      <c r="M547" s="7"/>
      <c r="N547" s="7"/>
    </row>
    <row r="548" spans="1:14" ht="13.2" x14ac:dyDescent="0.25">
      <c r="A548" s="7"/>
      <c r="B548" s="7"/>
      <c r="C548" s="7"/>
      <c r="D548" s="7"/>
      <c r="E548" s="7"/>
      <c r="F548" s="477" t="s">
        <v>87</v>
      </c>
      <c r="G548" s="478"/>
      <c r="H548" s="55">
        <f>H547+H546</f>
        <v>1031</v>
      </c>
      <c r="I548" s="53" t="str">
        <f>I546</f>
        <v>sft</v>
      </c>
      <c r="J548" s="7"/>
      <c r="K548" s="7"/>
      <c r="L548" s="7"/>
      <c r="M548" s="7"/>
      <c r="N548" s="7"/>
    </row>
    <row r="549" spans="1:14" ht="13.2" x14ac:dyDescent="0.25">
      <c r="A549" s="7"/>
      <c r="B549" s="7"/>
      <c r="C549" s="7"/>
      <c r="D549" s="7"/>
      <c r="E549" s="7"/>
      <c r="F549" s="7"/>
      <c r="G549" s="7"/>
      <c r="H549" s="7"/>
      <c r="I549" s="7"/>
      <c r="J549" s="7"/>
      <c r="K549" s="7"/>
      <c r="L549" s="7"/>
      <c r="M549" s="7"/>
      <c r="N549" s="7"/>
    </row>
    <row r="550" spans="1:14" ht="13.2" x14ac:dyDescent="0.25">
      <c r="A550" s="7"/>
      <c r="B550" s="7"/>
      <c r="C550" s="7"/>
      <c r="D550" s="7"/>
      <c r="E550" s="7"/>
      <c r="F550" s="7"/>
      <c r="G550" s="7"/>
      <c r="H550" s="7"/>
      <c r="I550" s="7"/>
      <c r="J550" s="7"/>
      <c r="K550" s="7"/>
      <c r="L550" s="7"/>
      <c r="M550" s="7"/>
      <c r="N550" s="7"/>
    </row>
    <row r="551" spans="1:14" ht="23.25" customHeight="1" x14ac:dyDescent="0.25">
      <c r="A551" s="7"/>
      <c r="B551" s="12" t="s">
        <v>173</v>
      </c>
      <c r="C551" s="13" t="s">
        <v>25</v>
      </c>
      <c r="D551" s="14"/>
      <c r="E551" s="14"/>
      <c r="F551" s="14"/>
      <c r="G551" s="15"/>
      <c r="H551" s="14"/>
      <c r="I551" s="16" t="s">
        <v>90</v>
      </c>
      <c r="J551" s="17" t="s">
        <v>54</v>
      </c>
      <c r="K551" s="7"/>
      <c r="L551" s="7"/>
      <c r="M551" s="7"/>
      <c r="N551" s="7"/>
    </row>
    <row r="552" spans="1:14" ht="52.8" x14ac:dyDescent="0.25">
      <c r="A552" s="7"/>
      <c r="B552" s="48">
        <f>B533+1</f>
        <v>24</v>
      </c>
      <c r="C552" s="21" t="str">
        <f>'03-B.O.Q CIVIL WORK'!D39</f>
        <v>MARBLE DADO / SKIRTING
Fixing marble dado/skirting (Sunny White marble 24" X 6" ), including cutting, fixing in white cement, joint finishing, and complete in all respects.</v>
      </c>
      <c r="D552" s="22"/>
      <c r="E552" s="22"/>
      <c r="F552" s="49"/>
      <c r="G552" s="22"/>
      <c r="H552" s="24" t="str">
        <f t="shared" ref="H552:H568" si="42">IF(PRODUCT(D552,E552,F552,G552,I552)=0,"",PRODUCT(D552,E552,F552,G552,I552))</f>
        <v/>
      </c>
      <c r="I552" s="25"/>
      <c r="J552" s="17" t="s">
        <v>56</v>
      </c>
      <c r="K552" s="7"/>
      <c r="L552" s="7"/>
      <c r="M552" s="7"/>
      <c r="N552" s="7"/>
    </row>
    <row r="553" spans="1:14" ht="13.2" x14ac:dyDescent="0.25">
      <c r="A553" s="7"/>
      <c r="B553" s="34"/>
      <c r="C553" s="50"/>
      <c r="D553" s="22"/>
      <c r="E553" s="22"/>
      <c r="F553" s="22"/>
      <c r="G553" s="22"/>
      <c r="H553" s="24" t="str">
        <f t="shared" si="42"/>
        <v/>
      </c>
      <c r="I553" s="25"/>
      <c r="J553" s="17" t="s">
        <v>58</v>
      </c>
      <c r="K553" s="7"/>
      <c r="L553" s="7"/>
      <c r="M553" s="7"/>
      <c r="N553" s="7"/>
    </row>
    <row r="554" spans="1:14" ht="13.2" x14ac:dyDescent="0.25">
      <c r="A554" s="7"/>
      <c r="B554" s="33" t="s">
        <v>62</v>
      </c>
      <c r="C554" s="35" t="s">
        <v>174</v>
      </c>
      <c r="D554" s="30">
        <v>1</v>
      </c>
      <c r="E554" s="30">
        <f t="shared" ref="E554:E555" si="43">25+25+16+16</f>
        <v>82</v>
      </c>
      <c r="F554" s="30"/>
      <c r="G554" s="30">
        <v>0.5</v>
      </c>
      <c r="H554" s="31">
        <f t="shared" si="42"/>
        <v>41</v>
      </c>
      <c r="I554" s="25"/>
      <c r="J554" s="17" t="s">
        <v>60</v>
      </c>
      <c r="K554" s="7"/>
      <c r="L554" s="7"/>
      <c r="M554" s="7"/>
      <c r="N554" s="7"/>
    </row>
    <row r="555" spans="1:14" ht="13.2" x14ac:dyDescent="0.25">
      <c r="A555" s="7"/>
      <c r="B555" s="33" t="s">
        <v>72</v>
      </c>
      <c r="C555" s="35" t="s">
        <v>175</v>
      </c>
      <c r="D555" s="30">
        <v>1</v>
      </c>
      <c r="E555" s="30">
        <f t="shared" si="43"/>
        <v>82</v>
      </c>
      <c r="F555" s="30"/>
      <c r="G555" s="30">
        <v>0.5</v>
      </c>
      <c r="H555" s="31">
        <f t="shared" si="42"/>
        <v>41</v>
      </c>
      <c r="I555" s="25"/>
      <c r="J555" s="17" t="s">
        <v>32</v>
      </c>
      <c r="K555" s="7"/>
      <c r="L555" s="7"/>
      <c r="M555" s="7"/>
      <c r="N555" s="7"/>
    </row>
    <row r="556" spans="1:14" ht="13.2" x14ac:dyDescent="0.25">
      <c r="A556" s="7"/>
      <c r="B556" s="33" t="s">
        <v>78</v>
      </c>
      <c r="C556" s="35" t="s">
        <v>176</v>
      </c>
      <c r="D556" s="30">
        <v>1</v>
      </c>
      <c r="E556" s="30">
        <f>9+25</f>
        <v>34</v>
      </c>
      <c r="F556" s="30"/>
      <c r="G556" s="30">
        <v>0.5</v>
      </c>
      <c r="H556" s="31">
        <f t="shared" si="42"/>
        <v>17</v>
      </c>
      <c r="I556" s="25"/>
      <c r="J556" s="17" t="s">
        <v>89</v>
      </c>
      <c r="K556" s="7"/>
      <c r="L556" s="7"/>
      <c r="M556" s="7"/>
      <c r="N556" s="7"/>
    </row>
    <row r="557" spans="1:14" ht="13.2" x14ac:dyDescent="0.25">
      <c r="A557" s="7"/>
      <c r="B557" s="33"/>
      <c r="C557" s="74"/>
      <c r="D557" s="30"/>
      <c r="E557" s="30"/>
      <c r="F557" s="30"/>
      <c r="G557" s="30"/>
      <c r="H557" s="31" t="str">
        <f t="shared" si="42"/>
        <v/>
      </c>
      <c r="I557" s="25"/>
      <c r="J557" s="17" t="s">
        <v>95</v>
      </c>
      <c r="K557" s="7"/>
      <c r="L557" s="7"/>
      <c r="M557" s="7"/>
      <c r="N557" s="7"/>
    </row>
    <row r="558" spans="1:14" ht="13.2" x14ac:dyDescent="0.25">
      <c r="A558" s="7"/>
      <c r="B558" s="34"/>
      <c r="C558" s="49"/>
      <c r="D558" s="22"/>
      <c r="E558" s="22"/>
      <c r="F558" s="22"/>
      <c r="G558" s="22"/>
      <c r="H558" s="31" t="str">
        <f t="shared" si="42"/>
        <v/>
      </c>
      <c r="I558" s="25"/>
      <c r="J558" s="17" t="s">
        <v>97</v>
      </c>
      <c r="K558" s="7"/>
      <c r="L558" s="7"/>
      <c r="M558" s="7"/>
      <c r="N558" s="7"/>
    </row>
    <row r="559" spans="1:14" ht="13.2" x14ac:dyDescent="0.25">
      <c r="A559" s="7"/>
      <c r="B559" s="33" t="s">
        <v>109</v>
      </c>
      <c r="C559" s="74" t="s">
        <v>178</v>
      </c>
      <c r="D559" s="22"/>
      <c r="E559" s="22"/>
      <c r="F559" s="22"/>
      <c r="G559" s="22"/>
      <c r="H559" s="31" t="str">
        <f t="shared" si="42"/>
        <v/>
      </c>
      <c r="I559" s="25"/>
      <c r="J559" s="17" t="s">
        <v>98</v>
      </c>
      <c r="K559" s="7"/>
      <c r="L559" s="7"/>
      <c r="M559" s="7"/>
      <c r="N559" s="7"/>
    </row>
    <row r="560" spans="1:14" ht="13.2" x14ac:dyDescent="0.25">
      <c r="A560" s="7"/>
      <c r="B560" s="33"/>
      <c r="C560" s="74" t="s">
        <v>177</v>
      </c>
      <c r="D560" s="30">
        <f>-$L$5*2</f>
        <v>-4</v>
      </c>
      <c r="E560" s="30">
        <v>4</v>
      </c>
      <c r="F560" s="30"/>
      <c r="G560" s="30">
        <v>0.5</v>
      </c>
      <c r="H560" s="31">
        <f t="shared" si="42"/>
        <v>-8</v>
      </c>
      <c r="I560" s="25"/>
      <c r="J560" s="17" t="s">
        <v>42</v>
      </c>
      <c r="K560" s="7"/>
      <c r="L560" s="7"/>
      <c r="M560" s="7"/>
      <c r="N560" s="7"/>
    </row>
    <row r="561" spans="1:14" ht="13.2" x14ac:dyDescent="0.25">
      <c r="A561" s="7"/>
      <c r="B561" s="34"/>
      <c r="C561" s="49"/>
      <c r="D561" s="22"/>
      <c r="E561" s="22"/>
      <c r="F561" s="22"/>
      <c r="G561" s="22"/>
      <c r="H561" s="31" t="str">
        <f t="shared" si="42"/>
        <v/>
      </c>
      <c r="I561" s="25"/>
      <c r="J561" s="45" t="s">
        <v>104</v>
      </c>
      <c r="K561" s="7"/>
      <c r="L561" s="7"/>
      <c r="M561" s="7"/>
      <c r="N561" s="7"/>
    </row>
    <row r="562" spans="1:14" ht="13.2" x14ac:dyDescent="0.25">
      <c r="A562" s="7"/>
      <c r="B562" s="34"/>
      <c r="C562" s="49"/>
      <c r="D562" s="22"/>
      <c r="E562" s="22"/>
      <c r="F562" s="22"/>
      <c r="G562" s="22"/>
      <c r="H562" s="31" t="str">
        <f t="shared" si="42"/>
        <v/>
      </c>
      <c r="I562" s="25"/>
      <c r="J562" s="7"/>
      <c r="K562" s="7"/>
      <c r="L562" s="7"/>
      <c r="M562" s="7"/>
      <c r="N562" s="7"/>
    </row>
    <row r="563" spans="1:14" ht="13.2" x14ac:dyDescent="0.25">
      <c r="A563" s="7"/>
      <c r="B563" s="34"/>
      <c r="C563" s="49"/>
      <c r="D563" s="22"/>
      <c r="E563" s="22"/>
      <c r="F563" s="22"/>
      <c r="G563" s="22"/>
      <c r="H563" s="24" t="str">
        <f t="shared" si="42"/>
        <v/>
      </c>
      <c r="I563" s="25"/>
      <c r="J563" s="7"/>
      <c r="K563" s="7"/>
      <c r="L563" s="7"/>
      <c r="M563" s="7"/>
      <c r="N563" s="7"/>
    </row>
    <row r="564" spans="1:14" ht="13.2" x14ac:dyDescent="0.25">
      <c r="A564" s="7"/>
      <c r="B564" s="34"/>
      <c r="C564" s="49"/>
      <c r="D564" s="22"/>
      <c r="E564" s="22"/>
      <c r="F564" s="22"/>
      <c r="G564" s="22"/>
      <c r="H564" s="24" t="str">
        <f t="shared" si="42"/>
        <v/>
      </c>
      <c r="I564" s="25"/>
      <c r="J564" s="7"/>
      <c r="K564" s="7"/>
      <c r="L564" s="7"/>
      <c r="M564" s="7"/>
      <c r="N564" s="7"/>
    </row>
    <row r="565" spans="1:14" ht="13.2" x14ac:dyDescent="0.25">
      <c r="A565" s="7"/>
      <c r="B565" s="34"/>
      <c r="C565" s="49"/>
      <c r="D565" s="22"/>
      <c r="E565" s="22"/>
      <c r="F565" s="22"/>
      <c r="G565" s="22"/>
      <c r="H565" s="24" t="str">
        <f t="shared" si="42"/>
        <v/>
      </c>
      <c r="I565" s="25"/>
      <c r="J565" s="7"/>
      <c r="K565" s="7"/>
      <c r="L565" s="7"/>
      <c r="M565" s="7"/>
      <c r="N565" s="7"/>
    </row>
    <row r="566" spans="1:14" ht="13.2" x14ac:dyDescent="0.25">
      <c r="A566" s="7"/>
      <c r="B566" s="34"/>
      <c r="C566" s="49"/>
      <c r="D566" s="22"/>
      <c r="E566" s="22"/>
      <c r="F566" s="22"/>
      <c r="G566" s="22"/>
      <c r="H566" s="24" t="str">
        <f t="shared" si="42"/>
        <v/>
      </c>
      <c r="I566" s="25"/>
      <c r="J566" s="7"/>
      <c r="K566" s="7"/>
      <c r="L566" s="7"/>
      <c r="M566" s="7"/>
      <c r="N566" s="7"/>
    </row>
    <row r="567" spans="1:14" ht="13.2" x14ac:dyDescent="0.25">
      <c r="A567" s="7"/>
      <c r="B567" s="34"/>
      <c r="C567" s="49"/>
      <c r="D567" s="22"/>
      <c r="E567" s="22"/>
      <c r="F567" s="22"/>
      <c r="G567" s="22"/>
      <c r="H567" s="24" t="str">
        <f t="shared" si="42"/>
        <v/>
      </c>
      <c r="I567" s="25"/>
      <c r="J567" s="7"/>
      <c r="K567" s="7"/>
      <c r="L567" s="7"/>
      <c r="M567" s="7"/>
      <c r="N567" s="7"/>
    </row>
    <row r="568" spans="1:14" ht="13.2" x14ac:dyDescent="0.25">
      <c r="A568" s="7"/>
      <c r="B568" s="34"/>
      <c r="C568" s="49"/>
      <c r="D568" s="22"/>
      <c r="E568" s="22"/>
      <c r="F568" s="22"/>
      <c r="G568" s="22"/>
      <c r="H568" s="24" t="str">
        <f t="shared" si="42"/>
        <v/>
      </c>
      <c r="I568" s="25"/>
      <c r="J568" s="7"/>
      <c r="K568" s="7"/>
      <c r="L568" s="7"/>
      <c r="M568" s="7"/>
      <c r="N568" s="7"/>
    </row>
    <row r="569" spans="1:14" ht="13.2" x14ac:dyDescent="0.25">
      <c r="A569" s="7"/>
      <c r="B569" s="36"/>
      <c r="C569" s="51"/>
      <c r="D569" s="51"/>
      <c r="E569" s="38"/>
      <c r="F569" s="477" t="s">
        <v>85</v>
      </c>
      <c r="G569" s="478"/>
      <c r="H569" s="52">
        <f>IF(SUM(H552:H568)=0,"",SUM(H552:H568))</f>
        <v>91</v>
      </c>
      <c r="I569" s="53" t="str">
        <f>IF(I551="1%steel","cft",IF(I551="1.5%steel","cft",IF(I551="2%steel","cft",I551)))</f>
        <v>sft</v>
      </c>
      <c r="J569" s="7"/>
      <c r="K569" s="7"/>
      <c r="L569" s="7"/>
      <c r="M569" s="7"/>
      <c r="N569" s="7"/>
    </row>
    <row r="570" spans="1:14" ht="13.2" x14ac:dyDescent="0.25">
      <c r="A570" s="7"/>
      <c r="B570" s="7"/>
      <c r="C570" s="7"/>
      <c r="D570" s="7"/>
      <c r="E570" s="7"/>
      <c r="F570" s="475" t="s">
        <v>86</v>
      </c>
      <c r="G570" s="476"/>
      <c r="H570" s="41">
        <v>0</v>
      </c>
      <c r="I570" s="54" t="str">
        <f>I569</f>
        <v>sft</v>
      </c>
      <c r="J570" s="7"/>
      <c r="K570" s="7"/>
      <c r="L570" s="7"/>
      <c r="M570" s="7"/>
      <c r="N570" s="7"/>
    </row>
    <row r="571" spans="1:14" ht="13.2" x14ac:dyDescent="0.25">
      <c r="A571" s="7"/>
      <c r="B571" s="7"/>
      <c r="C571" s="7"/>
      <c r="D571" s="7"/>
      <c r="E571" s="7"/>
      <c r="F571" s="477" t="s">
        <v>87</v>
      </c>
      <c r="G571" s="478"/>
      <c r="H571" s="55">
        <f>H570+H569</f>
        <v>91</v>
      </c>
      <c r="I571" s="53" t="str">
        <f>I569</f>
        <v>sft</v>
      </c>
      <c r="J571" s="7"/>
      <c r="K571" s="7"/>
      <c r="L571" s="7"/>
      <c r="M571" s="7"/>
      <c r="N571" s="7"/>
    </row>
    <row r="572" spans="1:14" ht="13.2" x14ac:dyDescent="0.25">
      <c r="A572" s="7"/>
      <c r="B572" s="7"/>
      <c r="C572" s="7"/>
      <c r="D572" s="7"/>
      <c r="E572" s="7"/>
      <c r="F572" s="7"/>
      <c r="G572" s="7"/>
      <c r="H572" s="7"/>
      <c r="I572" s="7"/>
      <c r="J572" s="7"/>
      <c r="K572" s="7"/>
      <c r="L572" s="7"/>
      <c r="M572" s="7"/>
      <c r="N572" s="7"/>
    </row>
    <row r="573" spans="1:14" ht="13.2" x14ac:dyDescent="0.25">
      <c r="A573" s="7"/>
      <c r="B573" s="7"/>
      <c r="C573" s="7"/>
      <c r="D573" s="7"/>
      <c r="E573" s="7"/>
      <c r="F573" s="7"/>
      <c r="G573" s="7"/>
      <c r="H573" s="7"/>
      <c r="I573" s="7"/>
      <c r="J573" s="7"/>
      <c r="K573" s="7"/>
      <c r="L573" s="7"/>
      <c r="M573" s="7"/>
      <c r="N573" s="7"/>
    </row>
    <row r="574" spans="1:14" ht="23.25" customHeight="1" x14ac:dyDescent="0.25">
      <c r="A574" s="7"/>
      <c r="B574" s="12" t="s">
        <v>173</v>
      </c>
      <c r="C574" s="13" t="s">
        <v>25</v>
      </c>
      <c r="D574" s="14"/>
      <c r="E574" s="14"/>
      <c r="F574" s="14"/>
      <c r="G574" s="15"/>
      <c r="H574" s="14"/>
      <c r="I574" s="16" t="s">
        <v>90</v>
      </c>
      <c r="J574" s="17" t="s">
        <v>54</v>
      </c>
      <c r="K574" s="7"/>
      <c r="L574" s="7"/>
      <c r="M574" s="7"/>
      <c r="N574" s="7"/>
    </row>
    <row r="575" spans="1:14" ht="52.8" x14ac:dyDescent="0.25">
      <c r="A575" s="7"/>
      <c r="B575" s="48">
        <f>B552+1</f>
        <v>25</v>
      </c>
      <c r="C575" s="21" t="str">
        <f>'03-B.O.Q CIVIL WORK'!D40</f>
        <v>CHEMICAL POLISHING OF MARBLE
Carrying out chemical polishing of marble flooring/dado surfaces, including cleaning, grinding, polishing, and finishing to achieve a smooth and glossy surface, complete in all respects.</v>
      </c>
      <c r="D575" s="22"/>
      <c r="E575" s="22"/>
      <c r="F575" s="49"/>
      <c r="G575" s="22"/>
      <c r="H575" s="24" t="str">
        <f t="shared" ref="H575:H597" si="44">IF(PRODUCT(D575,E575,F575,G575,I575)=0,"",PRODUCT(D575,E575,F575,G575,I575))</f>
        <v/>
      </c>
      <c r="I575" s="25"/>
      <c r="J575" s="17" t="s">
        <v>56</v>
      </c>
      <c r="K575" s="7"/>
      <c r="L575" s="7"/>
      <c r="M575" s="7"/>
      <c r="N575" s="7"/>
    </row>
    <row r="576" spans="1:14" ht="13.2" x14ac:dyDescent="0.25">
      <c r="A576" s="7"/>
      <c r="B576" s="34"/>
      <c r="C576" s="50"/>
      <c r="D576" s="22"/>
      <c r="E576" s="22"/>
      <c r="F576" s="22"/>
      <c r="G576" s="22"/>
      <c r="H576" s="24" t="str">
        <f t="shared" si="44"/>
        <v/>
      </c>
      <c r="I576" s="25"/>
      <c r="J576" s="17" t="s">
        <v>58</v>
      </c>
      <c r="K576" s="7"/>
      <c r="L576" s="7"/>
      <c r="M576" s="7"/>
      <c r="N576" s="7"/>
    </row>
    <row r="577" spans="1:14" ht="13.2" x14ac:dyDescent="0.25">
      <c r="A577" s="7"/>
      <c r="B577" s="33" t="s">
        <v>151</v>
      </c>
      <c r="C577" s="35" t="s">
        <v>179</v>
      </c>
      <c r="D577" s="22"/>
      <c r="E577" s="22"/>
      <c r="F577" s="22"/>
      <c r="G577" s="22"/>
      <c r="H577" s="24" t="str">
        <f t="shared" si="44"/>
        <v/>
      </c>
      <c r="I577" s="25"/>
      <c r="J577" s="17" t="s">
        <v>60</v>
      </c>
      <c r="K577" s="7"/>
      <c r="L577" s="7"/>
      <c r="M577" s="7"/>
      <c r="N577" s="7"/>
    </row>
    <row r="578" spans="1:14" ht="13.2" x14ac:dyDescent="0.25">
      <c r="A578" s="7"/>
      <c r="B578" s="33" t="s">
        <v>62</v>
      </c>
      <c r="C578" s="35" t="s">
        <v>174</v>
      </c>
      <c r="D578" s="30">
        <v>1</v>
      </c>
      <c r="E578" s="30">
        <v>25</v>
      </c>
      <c r="F578" s="30">
        <v>16</v>
      </c>
      <c r="G578" s="22"/>
      <c r="H578" s="31">
        <f t="shared" si="44"/>
        <v>400</v>
      </c>
      <c r="I578" s="25"/>
      <c r="J578" s="17" t="s">
        <v>32</v>
      </c>
      <c r="K578" s="7"/>
      <c r="L578" s="7"/>
      <c r="M578" s="7"/>
      <c r="N578" s="7"/>
    </row>
    <row r="579" spans="1:14" ht="13.2" x14ac:dyDescent="0.25">
      <c r="A579" s="7"/>
      <c r="B579" s="33" t="s">
        <v>72</v>
      </c>
      <c r="C579" s="35" t="s">
        <v>175</v>
      </c>
      <c r="D579" s="30">
        <v>1</v>
      </c>
      <c r="E579" s="30">
        <v>25</v>
      </c>
      <c r="F579" s="30">
        <v>16</v>
      </c>
      <c r="G579" s="22"/>
      <c r="H579" s="31">
        <f t="shared" si="44"/>
        <v>400</v>
      </c>
      <c r="I579" s="25"/>
      <c r="J579" s="17" t="s">
        <v>89</v>
      </c>
      <c r="K579" s="7"/>
      <c r="L579" s="7"/>
      <c r="M579" s="7"/>
      <c r="N579" s="7"/>
    </row>
    <row r="580" spans="1:14" ht="13.2" x14ac:dyDescent="0.25">
      <c r="A580" s="7"/>
      <c r="B580" s="33" t="s">
        <v>78</v>
      </c>
      <c r="C580" s="35" t="s">
        <v>176</v>
      </c>
      <c r="D580" s="30">
        <v>1</v>
      </c>
      <c r="E580" s="30">
        <v>25</v>
      </c>
      <c r="F580" s="30">
        <v>9</v>
      </c>
      <c r="G580" s="22"/>
      <c r="H580" s="31">
        <f t="shared" si="44"/>
        <v>225</v>
      </c>
      <c r="I580" s="25"/>
      <c r="J580" s="17" t="s">
        <v>95</v>
      </c>
      <c r="K580" s="7"/>
      <c r="L580" s="7"/>
      <c r="M580" s="7"/>
      <c r="N580" s="7"/>
    </row>
    <row r="581" spans="1:14" ht="13.2" x14ac:dyDescent="0.25">
      <c r="A581" s="7"/>
      <c r="B581" s="33" t="s">
        <v>109</v>
      </c>
      <c r="C581" s="74" t="s">
        <v>177</v>
      </c>
      <c r="D581" s="30">
        <v>2</v>
      </c>
      <c r="E581" s="30">
        <v>4</v>
      </c>
      <c r="F581" s="30">
        <v>0.75</v>
      </c>
      <c r="G581" s="22"/>
      <c r="H581" s="31">
        <f t="shared" si="44"/>
        <v>6</v>
      </c>
      <c r="I581" s="25"/>
      <c r="J581" s="17" t="s">
        <v>97</v>
      </c>
      <c r="K581" s="7"/>
      <c r="L581" s="7"/>
      <c r="M581" s="7"/>
      <c r="N581" s="7"/>
    </row>
    <row r="582" spans="1:14" ht="13.2" x14ac:dyDescent="0.25">
      <c r="A582" s="7"/>
      <c r="B582" s="33"/>
      <c r="C582" s="49"/>
      <c r="D582" s="22"/>
      <c r="E582" s="22"/>
      <c r="F582" s="22"/>
      <c r="G582" s="22"/>
      <c r="H582" s="31" t="str">
        <f t="shared" si="44"/>
        <v/>
      </c>
      <c r="I582" s="25"/>
      <c r="J582" s="17" t="s">
        <v>98</v>
      </c>
      <c r="K582" s="7"/>
      <c r="L582" s="7"/>
      <c r="M582" s="7"/>
      <c r="N582" s="7"/>
    </row>
    <row r="583" spans="1:14" ht="13.2" x14ac:dyDescent="0.25">
      <c r="A583" s="7"/>
      <c r="B583" s="33" t="s">
        <v>180</v>
      </c>
      <c r="C583" s="74" t="s">
        <v>181</v>
      </c>
      <c r="D583" s="22"/>
      <c r="E583" s="22"/>
      <c r="F583" s="22"/>
      <c r="G583" s="22"/>
      <c r="H583" s="31" t="str">
        <f t="shared" si="44"/>
        <v/>
      </c>
      <c r="I583" s="25"/>
      <c r="J583" s="17" t="s">
        <v>42</v>
      </c>
      <c r="K583" s="7"/>
      <c r="L583" s="7"/>
      <c r="M583" s="7"/>
      <c r="N583" s="7"/>
    </row>
    <row r="584" spans="1:14" ht="13.2" x14ac:dyDescent="0.25">
      <c r="A584" s="7"/>
      <c r="B584" s="33" t="s">
        <v>62</v>
      </c>
      <c r="C584" s="35" t="s">
        <v>174</v>
      </c>
      <c r="D584" s="30">
        <v>1</v>
      </c>
      <c r="E584" s="30">
        <f t="shared" ref="E584:E585" si="45">25+25+16+16</f>
        <v>82</v>
      </c>
      <c r="F584" s="30"/>
      <c r="G584" s="30">
        <v>0.5</v>
      </c>
      <c r="H584" s="31">
        <f t="shared" si="44"/>
        <v>41</v>
      </c>
      <c r="I584" s="25"/>
      <c r="J584" s="45" t="s">
        <v>104</v>
      </c>
      <c r="K584" s="7"/>
      <c r="L584" s="7"/>
      <c r="M584" s="7"/>
      <c r="N584" s="7"/>
    </row>
    <row r="585" spans="1:14" ht="13.2" x14ac:dyDescent="0.25">
      <c r="A585" s="7"/>
      <c r="B585" s="33" t="s">
        <v>72</v>
      </c>
      <c r="C585" s="35" t="s">
        <v>175</v>
      </c>
      <c r="D585" s="30">
        <v>1</v>
      </c>
      <c r="E585" s="30">
        <f t="shared" si="45"/>
        <v>82</v>
      </c>
      <c r="F585" s="30"/>
      <c r="G585" s="30">
        <v>0.5</v>
      </c>
      <c r="H585" s="31">
        <f t="shared" si="44"/>
        <v>41</v>
      </c>
      <c r="I585" s="25"/>
      <c r="J585" s="7"/>
      <c r="K585" s="7"/>
      <c r="L585" s="7"/>
      <c r="M585" s="7"/>
      <c r="N585" s="7"/>
    </row>
    <row r="586" spans="1:14" ht="13.2" x14ac:dyDescent="0.25">
      <c r="A586" s="7"/>
      <c r="B586" s="33" t="s">
        <v>78</v>
      </c>
      <c r="C586" s="35" t="s">
        <v>176</v>
      </c>
      <c r="D586" s="30">
        <v>1</v>
      </c>
      <c r="E586" s="30">
        <f>9+25</f>
        <v>34</v>
      </c>
      <c r="F586" s="30"/>
      <c r="G586" s="30">
        <v>0.5</v>
      </c>
      <c r="H586" s="31">
        <f t="shared" si="44"/>
        <v>17</v>
      </c>
      <c r="I586" s="25"/>
      <c r="J586" s="46"/>
      <c r="K586" s="7"/>
      <c r="L586" s="7"/>
      <c r="M586" s="7"/>
      <c r="N586" s="7"/>
    </row>
    <row r="587" spans="1:14" ht="13.2" x14ac:dyDescent="0.25">
      <c r="A587" s="7"/>
      <c r="B587" s="33"/>
      <c r="C587" s="74"/>
      <c r="D587" s="30"/>
      <c r="E587" s="30"/>
      <c r="F587" s="30"/>
      <c r="G587" s="30"/>
      <c r="H587" s="31" t="str">
        <f t="shared" si="44"/>
        <v/>
      </c>
      <c r="I587" s="25"/>
      <c r="J587" s="7"/>
      <c r="K587" s="47"/>
      <c r="L587" s="7"/>
      <c r="M587" s="7"/>
      <c r="N587" s="7"/>
    </row>
    <row r="588" spans="1:14" ht="13.2" x14ac:dyDescent="0.25">
      <c r="A588" s="7"/>
      <c r="B588" s="34"/>
      <c r="C588" s="49"/>
      <c r="D588" s="22"/>
      <c r="E588" s="22"/>
      <c r="F588" s="22"/>
      <c r="G588" s="22"/>
      <c r="H588" s="31" t="str">
        <f t="shared" si="44"/>
        <v/>
      </c>
      <c r="I588" s="25"/>
      <c r="J588" s="7"/>
      <c r="K588" s="7"/>
      <c r="L588" s="7"/>
      <c r="M588" s="7"/>
      <c r="N588" s="7"/>
    </row>
    <row r="589" spans="1:14" ht="13.2" x14ac:dyDescent="0.25">
      <c r="A589" s="7"/>
      <c r="B589" s="33" t="s">
        <v>109</v>
      </c>
      <c r="C589" s="74" t="s">
        <v>178</v>
      </c>
      <c r="D589" s="22"/>
      <c r="E589" s="22"/>
      <c r="F589" s="22"/>
      <c r="G589" s="22"/>
      <c r="H589" s="31" t="str">
        <f t="shared" si="44"/>
        <v/>
      </c>
      <c r="I589" s="25"/>
      <c r="J589" s="7"/>
      <c r="K589" s="7"/>
      <c r="L589" s="7"/>
      <c r="M589" s="7"/>
      <c r="N589" s="7"/>
    </row>
    <row r="590" spans="1:14" ht="13.2" x14ac:dyDescent="0.25">
      <c r="A590" s="7"/>
      <c r="B590" s="33"/>
      <c r="C590" s="74" t="s">
        <v>177</v>
      </c>
      <c r="D590" s="30">
        <f>-$L$5*2</f>
        <v>-4</v>
      </c>
      <c r="E590" s="30">
        <v>4</v>
      </c>
      <c r="F590" s="30"/>
      <c r="G590" s="30">
        <v>0.5</v>
      </c>
      <c r="H590" s="31">
        <f t="shared" si="44"/>
        <v>-8</v>
      </c>
      <c r="I590" s="25"/>
      <c r="J590" s="7"/>
      <c r="K590" s="7"/>
      <c r="L590" s="7"/>
      <c r="M590" s="7"/>
      <c r="N590" s="7"/>
    </row>
    <row r="591" spans="1:14" ht="13.2" x14ac:dyDescent="0.25">
      <c r="A591" s="7"/>
      <c r="B591" s="34"/>
      <c r="C591" s="49"/>
      <c r="D591" s="22"/>
      <c r="E591" s="22"/>
      <c r="F591" s="22"/>
      <c r="G591" s="22"/>
      <c r="H591" s="31" t="str">
        <f t="shared" si="44"/>
        <v/>
      </c>
      <c r="I591" s="25"/>
      <c r="J591" s="7"/>
      <c r="K591" s="7"/>
      <c r="L591" s="7"/>
      <c r="M591" s="7"/>
      <c r="N591" s="7"/>
    </row>
    <row r="592" spans="1:14" ht="13.2" x14ac:dyDescent="0.25">
      <c r="A592" s="7"/>
      <c r="B592" s="34"/>
      <c r="C592" s="49"/>
      <c r="D592" s="22"/>
      <c r="E592" s="22"/>
      <c r="F592" s="22"/>
      <c r="G592" s="22"/>
      <c r="H592" s="31" t="str">
        <f t="shared" si="44"/>
        <v/>
      </c>
      <c r="I592" s="25"/>
      <c r="J592" s="7"/>
      <c r="K592" s="7"/>
      <c r="L592" s="7"/>
      <c r="M592" s="7"/>
      <c r="N592" s="7"/>
    </row>
    <row r="593" spans="1:14" ht="13.2" x14ac:dyDescent="0.25">
      <c r="A593" s="7"/>
      <c r="B593" s="34"/>
      <c r="C593" s="49"/>
      <c r="D593" s="22"/>
      <c r="E593" s="22"/>
      <c r="F593" s="22"/>
      <c r="G593" s="22"/>
      <c r="H593" s="31" t="str">
        <f t="shared" si="44"/>
        <v/>
      </c>
      <c r="I593" s="25"/>
      <c r="J593" s="7"/>
      <c r="K593" s="7"/>
      <c r="L593" s="7"/>
      <c r="M593" s="7"/>
      <c r="N593" s="7"/>
    </row>
    <row r="594" spans="1:14" ht="13.2" x14ac:dyDescent="0.25">
      <c r="A594" s="7"/>
      <c r="B594" s="34"/>
      <c r="C594" s="49"/>
      <c r="D594" s="22"/>
      <c r="E594" s="22"/>
      <c r="F594" s="22"/>
      <c r="G594" s="22"/>
      <c r="H594" s="24" t="str">
        <f t="shared" si="44"/>
        <v/>
      </c>
      <c r="I594" s="25"/>
      <c r="J594" s="7"/>
      <c r="K594" s="7"/>
      <c r="L594" s="7"/>
      <c r="M594" s="7"/>
      <c r="N594" s="7"/>
    </row>
    <row r="595" spans="1:14" ht="13.2" x14ac:dyDescent="0.25">
      <c r="A595" s="7"/>
      <c r="B595" s="34"/>
      <c r="C595" s="49"/>
      <c r="D595" s="22"/>
      <c r="E595" s="22"/>
      <c r="F595" s="22"/>
      <c r="G595" s="22"/>
      <c r="H595" s="24" t="str">
        <f t="shared" si="44"/>
        <v/>
      </c>
      <c r="I595" s="25"/>
      <c r="J595" s="7"/>
      <c r="K595" s="7"/>
      <c r="L595" s="7"/>
      <c r="M595" s="7"/>
      <c r="N595" s="7"/>
    </row>
    <row r="596" spans="1:14" ht="13.2" x14ac:dyDescent="0.25">
      <c r="A596" s="7"/>
      <c r="B596" s="34"/>
      <c r="C596" s="49"/>
      <c r="D596" s="22"/>
      <c r="E596" s="22"/>
      <c r="F596" s="22"/>
      <c r="G596" s="22"/>
      <c r="H596" s="24" t="str">
        <f t="shared" si="44"/>
        <v/>
      </c>
      <c r="I596" s="25"/>
      <c r="J596" s="7"/>
      <c r="K596" s="7"/>
      <c r="L596" s="7"/>
      <c r="M596" s="7"/>
      <c r="N596" s="7"/>
    </row>
    <row r="597" spans="1:14" ht="13.2" x14ac:dyDescent="0.25">
      <c r="A597" s="7"/>
      <c r="B597" s="34"/>
      <c r="C597" s="49"/>
      <c r="D597" s="22"/>
      <c r="E597" s="22"/>
      <c r="F597" s="22"/>
      <c r="G597" s="22"/>
      <c r="H597" s="24" t="str">
        <f t="shared" si="44"/>
        <v/>
      </c>
      <c r="I597" s="25"/>
      <c r="J597" s="7"/>
      <c r="K597" s="7"/>
      <c r="L597" s="7"/>
      <c r="M597" s="7"/>
      <c r="N597" s="7"/>
    </row>
    <row r="598" spans="1:14" ht="13.2" x14ac:dyDescent="0.25">
      <c r="A598" s="7"/>
      <c r="B598" s="36"/>
      <c r="C598" s="51"/>
      <c r="D598" s="51"/>
      <c r="E598" s="38"/>
      <c r="F598" s="477" t="s">
        <v>85</v>
      </c>
      <c r="G598" s="478"/>
      <c r="H598" s="55">
        <f>IF(SUM(H575:H597)=0,"",SUM(H575:H597))</f>
        <v>1122</v>
      </c>
      <c r="I598" s="53" t="str">
        <f>IF(I574="1%steel","cft",IF(I574="1.5%steel","cft",IF(I574="2%steel","cft",I574)))</f>
        <v>sft</v>
      </c>
      <c r="J598" s="7"/>
      <c r="K598" s="7"/>
      <c r="L598" s="7"/>
      <c r="M598" s="7"/>
      <c r="N598" s="7"/>
    </row>
    <row r="599" spans="1:14" ht="13.2" x14ac:dyDescent="0.25">
      <c r="A599" s="7"/>
      <c r="B599" s="7"/>
      <c r="C599" s="7"/>
      <c r="D599" s="7"/>
      <c r="E599" s="7"/>
      <c r="F599" s="475" t="s">
        <v>86</v>
      </c>
      <c r="G599" s="476"/>
      <c r="H599" s="41">
        <v>0</v>
      </c>
      <c r="I599" s="54" t="str">
        <f>I598</f>
        <v>sft</v>
      </c>
      <c r="J599" s="7"/>
      <c r="K599" s="7"/>
      <c r="L599" s="7"/>
      <c r="M599" s="7"/>
      <c r="N599" s="7"/>
    </row>
    <row r="600" spans="1:14" ht="13.2" x14ac:dyDescent="0.25">
      <c r="A600" s="7"/>
      <c r="B600" s="7"/>
      <c r="C600" s="7"/>
      <c r="D600" s="7"/>
      <c r="E600" s="7"/>
      <c r="F600" s="477" t="s">
        <v>87</v>
      </c>
      <c r="G600" s="478"/>
      <c r="H600" s="55">
        <f>H599+H598</f>
        <v>1122</v>
      </c>
      <c r="I600" s="53" t="str">
        <f>I598</f>
        <v>sft</v>
      </c>
      <c r="J600" s="7"/>
      <c r="K600" s="7"/>
      <c r="L600" s="7"/>
      <c r="M600" s="7"/>
      <c r="N600" s="7"/>
    </row>
    <row r="601" spans="1:14" ht="13.2" x14ac:dyDescent="0.25">
      <c r="A601" s="7"/>
      <c r="B601" s="7"/>
      <c r="C601" s="7"/>
      <c r="D601" s="7"/>
      <c r="E601" s="7"/>
      <c r="F601" s="7"/>
      <c r="G601" s="7"/>
      <c r="H601" s="7"/>
      <c r="I601" s="7"/>
      <c r="J601" s="7"/>
      <c r="K601" s="7"/>
      <c r="L601" s="7"/>
      <c r="M601" s="7"/>
      <c r="N601" s="7"/>
    </row>
    <row r="602" spans="1:14" ht="13.2" x14ac:dyDescent="0.25">
      <c r="A602" s="7"/>
      <c r="B602" s="7"/>
      <c r="C602" s="7"/>
      <c r="D602" s="7"/>
      <c r="E602" s="7"/>
      <c r="F602" s="7"/>
      <c r="G602" s="7"/>
      <c r="H602" s="7"/>
      <c r="I602" s="7"/>
      <c r="J602" s="7"/>
      <c r="K602" s="7"/>
      <c r="L602" s="7"/>
      <c r="M602" s="7"/>
      <c r="N602" s="7"/>
    </row>
    <row r="603" spans="1:14" ht="27.75" customHeight="1" x14ac:dyDescent="0.25">
      <c r="A603" s="7"/>
      <c r="B603" s="12" t="s">
        <v>182</v>
      </c>
      <c r="C603" s="13" t="s">
        <v>26</v>
      </c>
      <c r="D603" s="14"/>
      <c r="E603" s="14"/>
      <c r="F603" s="14"/>
      <c r="G603" s="15"/>
      <c r="H603" s="14"/>
      <c r="I603" s="16" t="s">
        <v>90</v>
      </c>
      <c r="J603" s="17" t="s">
        <v>54</v>
      </c>
      <c r="K603" s="7"/>
      <c r="L603" s="7"/>
      <c r="M603" s="7"/>
      <c r="N603" s="7"/>
    </row>
    <row r="604" spans="1:14" ht="44.25" customHeight="1" x14ac:dyDescent="0.25">
      <c r="A604" s="7"/>
      <c r="B604" s="48">
        <f>B575+1</f>
        <v>26</v>
      </c>
      <c r="C604" s="21" t="str">
        <f>'03-B.O.Q CIVIL WORK'!D43</f>
        <v>PRIMER UNDER WALL PUTTY &amp; DISTEMPER
Apply a primer coat under Wall Putty &amp; distemper on prepared surfaces, including necessary surface preparation, complete in all respects.</v>
      </c>
      <c r="D604" s="22"/>
      <c r="E604" s="22"/>
      <c r="F604" s="49"/>
      <c r="G604" s="22"/>
      <c r="H604" s="31" t="str">
        <f t="shared" ref="H604:H661" si="46">IF(PRODUCT(D604,E604,F604,G604,I604)=0,"",PRODUCT(D604,E604,F604,G604,I604))</f>
        <v/>
      </c>
      <c r="I604" s="25"/>
      <c r="J604" s="17" t="s">
        <v>56</v>
      </c>
      <c r="K604" s="7"/>
      <c r="L604" s="7"/>
      <c r="M604" s="7"/>
      <c r="N604" s="7"/>
    </row>
    <row r="605" spans="1:14" ht="13.2" x14ac:dyDescent="0.25">
      <c r="A605" s="7"/>
      <c r="B605" s="34"/>
      <c r="C605" s="50"/>
      <c r="D605" s="22"/>
      <c r="E605" s="22"/>
      <c r="F605" s="22"/>
      <c r="G605" s="22"/>
      <c r="H605" s="31" t="str">
        <f t="shared" si="46"/>
        <v/>
      </c>
      <c r="I605" s="25"/>
      <c r="J605" s="17" t="s">
        <v>58</v>
      </c>
      <c r="K605" s="7"/>
      <c r="L605" s="7"/>
      <c r="M605" s="7"/>
      <c r="N605" s="7"/>
    </row>
    <row r="606" spans="1:14" ht="13.2" x14ac:dyDescent="0.25">
      <c r="A606" s="7"/>
      <c r="B606" s="28" t="s">
        <v>62</v>
      </c>
      <c r="C606" s="35" t="s">
        <v>63</v>
      </c>
      <c r="D606" s="30"/>
      <c r="E606" s="30"/>
      <c r="F606" s="30"/>
      <c r="G606" s="30"/>
      <c r="H606" s="31" t="str">
        <f t="shared" si="46"/>
        <v/>
      </c>
      <c r="I606" s="25"/>
      <c r="J606" s="17" t="s">
        <v>60</v>
      </c>
      <c r="K606" s="7"/>
      <c r="L606" s="7"/>
      <c r="M606" s="7"/>
      <c r="N606" s="7"/>
    </row>
    <row r="607" spans="1:14" ht="13.2" x14ac:dyDescent="0.25">
      <c r="A607" s="7"/>
      <c r="B607" s="28"/>
      <c r="C607" s="35" t="s">
        <v>64</v>
      </c>
      <c r="D607" s="30">
        <v>1</v>
      </c>
      <c r="E607" s="30">
        <v>16</v>
      </c>
      <c r="F607" s="30"/>
      <c r="G607" s="30">
        <v>10.5</v>
      </c>
      <c r="H607" s="31">
        <f t="shared" si="46"/>
        <v>168</v>
      </c>
      <c r="I607" s="25"/>
      <c r="J607" s="17"/>
      <c r="K607" s="7"/>
      <c r="L607" s="7"/>
      <c r="M607" s="7"/>
      <c r="N607" s="7"/>
    </row>
    <row r="608" spans="1:14" ht="13.2" x14ac:dyDescent="0.25">
      <c r="A608" s="7"/>
      <c r="B608" s="28"/>
      <c r="C608" s="35" t="s">
        <v>65</v>
      </c>
      <c r="D608" s="30">
        <v>1</v>
      </c>
      <c r="E608" s="30">
        <v>25</v>
      </c>
      <c r="F608" s="30"/>
      <c r="G608" s="30">
        <f t="shared" ref="G608:G614" si="47">G607</f>
        <v>10.5</v>
      </c>
      <c r="H608" s="31">
        <f t="shared" si="46"/>
        <v>262.5</v>
      </c>
      <c r="I608" s="25"/>
      <c r="J608" s="17"/>
      <c r="K608" s="7"/>
      <c r="L608" s="7"/>
      <c r="M608" s="7"/>
      <c r="N608" s="7"/>
    </row>
    <row r="609" spans="1:14" ht="13.2" x14ac:dyDescent="0.25">
      <c r="A609" s="7"/>
      <c r="B609" s="28"/>
      <c r="C609" s="35" t="s">
        <v>66</v>
      </c>
      <c r="D609" s="30">
        <v>1</v>
      </c>
      <c r="E609" s="30">
        <v>25</v>
      </c>
      <c r="F609" s="30"/>
      <c r="G609" s="30">
        <f t="shared" si="47"/>
        <v>10.5</v>
      </c>
      <c r="H609" s="31">
        <f t="shared" si="46"/>
        <v>262.5</v>
      </c>
      <c r="I609" s="25"/>
      <c r="J609" s="17"/>
      <c r="K609" s="7"/>
      <c r="L609" s="7"/>
      <c r="M609" s="7"/>
      <c r="N609" s="7"/>
    </row>
    <row r="610" spans="1:14" ht="13.2" x14ac:dyDescent="0.25">
      <c r="A610" s="7"/>
      <c r="B610" s="28"/>
      <c r="C610" s="35" t="s">
        <v>67</v>
      </c>
      <c r="D610" s="30">
        <v>1</v>
      </c>
      <c r="E610" s="30">
        <v>16</v>
      </c>
      <c r="F610" s="30"/>
      <c r="G610" s="30">
        <f t="shared" si="47"/>
        <v>10.5</v>
      </c>
      <c r="H610" s="31">
        <f t="shared" si="46"/>
        <v>168</v>
      </c>
      <c r="I610" s="25"/>
      <c r="J610" s="17"/>
      <c r="K610" s="7"/>
      <c r="L610" s="7"/>
      <c r="M610" s="7"/>
      <c r="N610" s="7"/>
    </row>
    <row r="611" spans="1:14" ht="13.2" x14ac:dyDescent="0.25">
      <c r="A611" s="7"/>
      <c r="B611" s="28"/>
      <c r="C611" s="35" t="s">
        <v>68</v>
      </c>
      <c r="D611" s="30">
        <v>1</v>
      </c>
      <c r="E611" s="30">
        <v>25</v>
      </c>
      <c r="F611" s="30"/>
      <c r="G611" s="30">
        <f t="shared" si="47"/>
        <v>10.5</v>
      </c>
      <c r="H611" s="31">
        <f t="shared" si="46"/>
        <v>262.5</v>
      </c>
      <c r="I611" s="25"/>
      <c r="J611" s="17"/>
      <c r="K611" s="7"/>
      <c r="L611" s="7"/>
      <c r="M611" s="7"/>
      <c r="N611" s="7"/>
    </row>
    <row r="612" spans="1:14" ht="13.2" x14ac:dyDescent="0.25">
      <c r="A612" s="7"/>
      <c r="B612" s="28"/>
      <c r="C612" s="35" t="s">
        <v>69</v>
      </c>
      <c r="D612" s="30">
        <v>1</v>
      </c>
      <c r="E612" s="30">
        <v>25</v>
      </c>
      <c r="F612" s="30"/>
      <c r="G612" s="30">
        <f t="shared" si="47"/>
        <v>10.5</v>
      </c>
      <c r="H612" s="31">
        <f t="shared" si="46"/>
        <v>262.5</v>
      </c>
      <c r="I612" s="25"/>
      <c r="J612" s="17"/>
      <c r="K612" s="7"/>
      <c r="L612" s="7"/>
      <c r="M612" s="7"/>
      <c r="N612" s="7"/>
    </row>
    <row r="613" spans="1:14" ht="13.2" x14ac:dyDescent="0.25">
      <c r="A613" s="7"/>
      <c r="B613" s="28"/>
      <c r="C613" s="35" t="s">
        <v>70</v>
      </c>
      <c r="D613" s="30">
        <v>1</v>
      </c>
      <c r="E613" s="30">
        <v>16</v>
      </c>
      <c r="F613" s="30"/>
      <c r="G613" s="30">
        <f t="shared" si="47"/>
        <v>10.5</v>
      </c>
      <c r="H613" s="31">
        <f t="shared" si="46"/>
        <v>168</v>
      </c>
      <c r="I613" s="25"/>
      <c r="J613" s="17"/>
      <c r="K613" s="7"/>
      <c r="L613" s="7"/>
      <c r="M613" s="7"/>
      <c r="N613" s="7"/>
    </row>
    <row r="614" spans="1:14" ht="13.2" x14ac:dyDescent="0.25">
      <c r="A614" s="7"/>
      <c r="B614" s="28"/>
      <c r="C614" s="35" t="s">
        <v>71</v>
      </c>
      <c r="D614" s="30">
        <v>1</v>
      </c>
      <c r="E614" s="30">
        <v>16</v>
      </c>
      <c r="F614" s="30"/>
      <c r="G614" s="30">
        <f t="shared" si="47"/>
        <v>10.5</v>
      </c>
      <c r="H614" s="31">
        <f t="shared" si="46"/>
        <v>168</v>
      </c>
      <c r="I614" s="25"/>
      <c r="J614" s="17"/>
      <c r="K614" s="7"/>
      <c r="L614" s="7"/>
      <c r="M614" s="7"/>
      <c r="N614" s="7"/>
    </row>
    <row r="615" spans="1:14" ht="13.2" x14ac:dyDescent="0.25">
      <c r="A615" s="7"/>
      <c r="B615" s="28"/>
      <c r="C615" s="35"/>
      <c r="D615" s="30"/>
      <c r="E615" s="30"/>
      <c r="F615" s="30"/>
      <c r="G615" s="30"/>
      <c r="H615" s="31" t="str">
        <f t="shared" si="46"/>
        <v/>
      </c>
      <c r="I615" s="25"/>
      <c r="J615" s="17"/>
      <c r="K615" s="7"/>
      <c r="L615" s="7"/>
      <c r="M615" s="7"/>
      <c r="N615" s="7"/>
    </row>
    <row r="616" spans="1:14" ht="13.2" x14ac:dyDescent="0.25">
      <c r="A616" s="7"/>
      <c r="B616" s="28" t="s">
        <v>72</v>
      </c>
      <c r="C616" s="35" t="s">
        <v>73</v>
      </c>
      <c r="D616" s="30"/>
      <c r="E616" s="30"/>
      <c r="F616" s="30"/>
      <c r="G616" s="30"/>
      <c r="H616" s="31" t="str">
        <f t="shared" si="46"/>
        <v/>
      </c>
      <c r="I616" s="25"/>
      <c r="J616" s="17"/>
      <c r="K616" s="7"/>
      <c r="L616" s="7"/>
      <c r="M616" s="7"/>
      <c r="N616" s="7"/>
    </row>
    <row r="617" spans="1:14" ht="13.2" x14ac:dyDescent="0.25">
      <c r="A617" s="7"/>
      <c r="B617" s="28"/>
      <c r="C617" s="35" t="s">
        <v>74</v>
      </c>
      <c r="D617" s="30">
        <v>1</v>
      </c>
      <c r="E617" s="30">
        <f>0.75+16+0.75+25+0.75</f>
        <v>43.25</v>
      </c>
      <c r="F617" s="30"/>
      <c r="G617" s="30">
        <v>13</v>
      </c>
      <c r="H617" s="31">
        <f t="shared" si="46"/>
        <v>562.25</v>
      </c>
      <c r="I617" s="25"/>
      <c r="J617" s="17"/>
      <c r="K617" s="7"/>
      <c r="L617" s="7"/>
      <c r="M617" s="7"/>
      <c r="N617" s="7"/>
    </row>
    <row r="618" spans="1:14" ht="13.2" x14ac:dyDescent="0.25">
      <c r="A618" s="7"/>
      <c r="B618" s="28"/>
      <c r="C618" s="35" t="s">
        <v>68</v>
      </c>
      <c r="D618" s="30">
        <v>1</v>
      </c>
      <c r="E618" s="30">
        <v>25</v>
      </c>
      <c r="F618" s="30"/>
      <c r="G618" s="30">
        <f>G617</f>
        <v>13</v>
      </c>
      <c r="H618" s="31">
        <f t="shared" si="46"/>
        <v>325</v>
      </c>
      <c r="I618" s="25"/>
      <c r="J618" s="17"/>
      <c r="K618" s="7"/>
      <c r="L618" s="7"/>
      <c r="M618" s="7"/>
      <c r="N618" s="7"/>
    </row>
    <row r="619" spans="1:14" ht="13.2" x14ac:dyDescent="0.25">
      <c r="A619" s="7"/>
      <c r="B619" s="28"/>
      <c r="C619" s="35" t="s">
        <v>183</v>
      </c>
      <c r="D619" s="30">
        <v>1</v>
      </c>
      <c r="E619" s="30">
        <v>16</v>
      </c>
      <c r="F619" s="30"/>
      <c r="G619" s="30">
        <f>G617</f>
        <v>13</v>
      </c>
      <c r="H619" s="31">
        <f t="shared" si="46"/>
        <v>208</v>
      </c>
      <c r="I619" s="25"/>
      <c r="J619" s="17"/>
      <c r="K619" s="7"/>
      <c r="L619" s="7"/>
      <c r="M619" s="7"/>
      <c r="N619" s="7"/>
    </row>
    <row r="620" spans="1:14" ht="13.2" x14ac:dyDescent="0.25">
      <c r="A620" s="7"/>
      <c r="B620" s="28"/>
      <c r="C620" s="35" t="s">
        <v>71</v>
      </c>
      <c r="D620" s="30">
        <v>1</v>
      </c>
      <c r="E620" s="30">
        <v>16</v>
      </c>
      <c r="F620" s="30"/>
      <c r="G620" s="30">
        <f>G617</f>
        <v>13</v>
      </c>
      <c r="H620" s="31">
        <f t="shared" si="46"/>
        <v>208</v>
      </c>
      <c r="I620" s="25"/>
      <c r="J620" s="17"/>
      <c r="K620" s="7"/>
      <c r="L620" s="7"/>
      <c r="M620" s="7"/>
      <c r="N620" s="7"/>
    </row>
    <row r="621" spans="1:14" ht="13.2" x14ac:dyDescent="0.25">
      <c r="A621" s="7"/>
      <c r="B621" s="28"/>
      <c r="C621" s="35" t="s">
        <v>76</v>
      </c>
      <c r="D621" s="30">
        <v>1</v>
      </c>
      <c r="E621" s="30">
        <v>9</v>
      </c>
      <c r="F621" s="30"/>
      <c r="G621" s="30">
        <f>G617</f>
        <v>13</v>
      </c>
      <c r="H621" s="31">
        <f t="shared" si="46"/>
        <v>117</v>
      </c>
      <c r="I621" s="25"/>
      <c r="J621" s="17"/>
      <c r="K621" s="7"/>
      <c r="L621" s="7"/>
      <c r="M621" s="7"/>
      <c r="N621" s="7"/>
    </row>
    <row r="622" spans="1:14" ht="13.2" x14ac:dyDescent="0.25">
      <c r="A622" s="7"/>
      <c r="B622" s="28"/>
      <c r="C622" s="35" t="s">
        <v>77</v>
      </c>
      <c r="D622" s="30">
        <v>1</v>
      </c>
      <c r="E622" s="30">
        <v>25</v>
      </c>
      <c r="F622" s="30"/>
      <c r="G622" s="30">
        <f>G617</f>
        <v>13</v>
      </c>
      <c r="H622" s="31">
        <f t="shared" si="46"/>
        <v>325</v>
      </c>
      <c r="I622" s="25"/>
      <c r="J622" s="17"/>
      <c r="K622" s="7"/>
      <c r="L622" s="7"/>
      <c r="M622" s="7"/>
      <c r="N622" s="7"/>
    </row>
    <row r="623" spans="1:14" ht="13.2" x14ac:dyDescent="0.25">
      <c r="A623" s="7"/>
      <c r="B623" s="34"/>
      <c r="C623" s="35"/>
      <c r="D623" s="30"/>
      <c r="E623" s="30"/>
      <c r="F623" s="30"/>
      <c r="G623" s="30"/>
      <c r="H623" s="31" t="str">
        <f t="shared" si="46"/>
        <v/>
      </c>
      <c r="I623" s="25"/>
      <c r="J623" s="17"/>
      <c r="K623" s="7"/>
      <c r="L623" s="7"/>
      <c r="M623" s="7"/>
      <c r="N623" s="7"/>
    </row>
    <row r="624" spans="1:14" ht="13.2" x14ac:dyDescent="0.25">
      <c r="A624" s="7"/>
      <c r="B624" s="33" t="s">
        <v>78</v>
      </c>
      <c r="C624" s="35" t="s">
        <v>79</v>
      </c>
      <c r="D624" s="30"/>
      <c r="E624" s="30"/>
      <c r="F624" s="30"/>
      <c r="G624" s="30"/>
      <c r="H624" s="31" t="str">
        <f t="shared" si="46"/>
        <v/>
      </c>
      <c r="I624" s="25"/>
      <c r="J624" s="17"/>
      <c r="K624" s="7"/>
      <c r="L624" s="7"/>
      <c r="M624" s="7"/>
      <c r="N624" s="7"/>
    </row>
    <row r="625" spans="1:14" ht="13.2" x14ac:dyDescent="0.25">
      <c r="A625" s="7"/>
      <c r="B625" s="34"/>
      <c r="C625" s="35" t="s">
        <v>80</v>
      </c>
      <c r="D625" s="30">
        <v>2</v>
      </c>
      <c r="E625" s="30">
        <v>6.17</v>
      </c>
      <c r="F625" s="30"/>
      <c r="G625" s="30">
        <f>G607</f>
        <v>10.5</v>
      </c>
      <c r="H625" s="31">
        <f t="shared" si="46"/>
        <v>129.57</v>
      </c>
      <c r="I625" s="25"/>
      <c r="J625" s="17"/>
      <c r="K625" s="7"/>
      <c r="L625" s="7"/>
      <c r="M625" s="7"/>
      <c r="N625" s="7"/>
    </row>
    <row r="626" spans="1:14" ht="13.2" x14ac:dyDescent="0.25">
      <c r="A626" s="7"/>
      <c r="B626" s="34"/>
      <c r="C626" s="35" t="s">
        <v>81</v>
      </c>
      <c r="D626" s="30">
        <v>1</v>
      </c>
      <c r="E626" s="30">
        <v>7</v>
      </c>
      <c r="F626" s="30"/>
      <c r="G626" s="30">
        <f>G607</f>
        <v>10.5</v>
      </c>
      <c r="H626" s="31">
        <f t="shared" si="46"/>
        <v>73.5</v>
      </c>
      <c r="I626" s="25"/>
      <c r="J626" s="17"/>
      <c r="K626" s="7"/>
      <c r="L626" s="7"/>
      <c r="M626" s="7"/>
      <c r="N626" s="7"/>
    </row>
    <row r="627" spans="1:14" ht="13.2" x14ac:dyDescent="0.25">
      <c r="A627" s="7"/>
      <c r="B627" s="34"/>
      <c r="C627" s="35"/>
      <c r="D627" s="30"/>
      <c r="E627" s="30"/>
      <c r="F627" s="30"/>
      <c r="G627" s="30"/>
      <c r="H627" s="31" t="str">
        <f t="shared" si="46"/>
        <v/>
      </c>
      <c r="I627" s="25"/>
      <c r="J627" s="17"/>
      <c r="K627" s="7"/>
      <c r="L627" s="7"/>
      <c r="M627" s="7"/>
      <c r="N627" s="7"/>
    </row>
    <row r="628" spans="1:14" ht="13.2" x14ac:dyDescent="0.25">
      <c r="A628" s="7"/>
      <c r="B628" s="33" t="s">
        <v>109</v>
      </c>
      <c r="C628" s="35" t="s">
        <v>184</v>
      </c>
      <c r="D628" s="30"/>
      <c r="E628" s="30"/>
      <c r="F628" s="30"/>
      <c r="G628" s="30"/>
      <c r="H628" s="31" t="str">
        <f t="shared" si="46"/>
        <v/>
      </c>
      <c r="I628" s="25"/>
      <c r="J628" s="17"/>
      <c r="K628" s="7"/>
      <c r="L628" s="7"/>
      <c r="M628" s="7"/>
      <c r="N628" s="7"/>
    </row>
    <row r="629" spans="1:14" ht="13.2" x14ac:dyDescent="0.25">
      <c r="A629" s="7"/>
      <c r="B629" s="34"/>
      <c r="C629" s="35" t="s">
        <v>185</v>
      </c>
      <c r="D629" s="30">
        <v>2</v>
      </c>
      <c r="E629" s="30">
        <v>303.5</v>
      </c>
      <c r="F629" s="30">
        <v>0.5</v>
      </c>
      <c r="G629" s="30"/>
      <c r="H629" s="31" t="str">
        <f t="shared" si="46"/>
        <v/>
      </c>
      <c r="I629" s="25">
        <v>0</v>
      </c>
      <c r="J629" s="17"/>
      <c r="K629" s="7"/>
      <c r="L629" s="7"/>
      <c r="M629" s="7"/>
      <c r="N629" s="7"/>
    </row>
    <row r="630" spans="1:14" ht="13.2" x14ac:dyDescent="0.25">
      <c r="A630" s="7"/>
      <c r="B630" s="34"/>
      <c r="C630" s="35"/>
      <c r="D630" s="30"/>
      <c r="E630" s="30"/>
      <c r="F630" s="30"/>
      <c r="G630" s="30"/>
      <c r="H630" s="31" t="str">
        <f t="shared" si="46"/>
        <v/>
      </c>
      <c r="I630" s="25"/>
      <c r="J630" s="17"/>
      <c r="K630" s="7"/>
      <c r="L630" s="7"/>
      <c r="M630" s="7"/>
      <c r="N630" s="7"/>
    </row>
    <row r="631" spans="1:14" ht="13.2" x14ac:dyDescent="0.25">
      <c r="A631" s="7"/>
      <c r="B631" s="33" t="s">
        <v>132</v>
      </c>
      <c r="C631" s="35" t="s">
        <v>186</v>
      </c>
      <c r="D631" s="30"/>
      <c r="E631" s="30"/>
      <c r="F631" s="30"/>
      <c r="G631" s="30"/>
      <c r="H631" s="31" t="str">
        <f t="shared" si="46"/>
        <v/>
      </c>
      <c r="I631" s="25"/>
      <c r="J631" s="17"/>
      <c r="K631" s="7"/>
      <c r="L631" s="7"/>
      <c r="M631" s="7"/>
      <c r="N631" s="7"/>
    </row>
    <row r="632" spans="1:14" ht="13.2" x14ac:dyDescent="0.25">
      <c r="A632" s="7"/>
      <c r="B632" s="34"/>
      <c r="C632" s="35" t="s">
        <v>187</v>
      </c>
      <c r="D632" s="30">
        <v>2</v>
      </c>
      <c r="E632" s="30">
        <v>357</v>
      </c>
      <c r="F632" s="30">
        <v>0.25</v>
      </c>
      <c r="G632" s="30"/>
      <c r="H632" s="31">
        <f t="shared" si="46"/>
        <v>178.5</v>
      </c>
      <c r="I632" s="25"/>
      <c r="J632" s="17"/>
      <c r="K632" s="7"/>
      <c r="L632" s="7"/>
      <c r="M632" s="7"/>
      <c r="N632" s="7"/>
    </row>
    <row r="633" spans="1:14" ht="13.2" x14ac:dyDescent="0.25">
      <c r="A633" s="7"/>
      <c r="B633" s="34"/>
      <c r="C633" s="35"/>
      <c r="D633" s="30"/>
      <c r="E633" s="30"/>
      <c r="F633" s="30"/>
      <c r="G633" s="30"/>
      <c r="H633" s="31" t="str">
        <f t="shared" si="46"/>
        <v/>
      </c>
      <c r="I633" s="25"/>
      <c r="J633" s="17"/>
      <c r="K633" s="7"/>
      <c r="L633" s="7"/>
      <c r="M633" s="7"/>
      <c r="N633" s="7"/>
    </row>
    <row r="634" spans="1:14" ht="13.2" x14ac:dyDescent="0.25">
      <c r="A634" s="7"/>
      <c r="B634" s="33" t="s">
        <v>136</v>
      </c>
      <c r="C634" s="35" t="s">
        <v>188</v>
      </c>
      <c r="D634" s="30"/>
      <c r="E634" s="30"/>
      <c r="F634" s="30"/>
      <c r="G634" s="30"/>
      <c r="H634" s="31" t="str">
        <f t="shared" si="46"/>
        <v/>
      </c>
      <c r="I634" s="25"/>
      <c r="J634" s="17"/>
      <c r="K634" s="7"/>
      <c r="L634" s="7"/>
      <c r="M634" s="7"/>
      <c r="N634" s="7"/>
    </row>
    <row r="635" spans="1:14" ht="13.2" x14ac:dyDescent="0.25">
      <c r="A635" s="7"/>
      <c r="B635" s="34"/>
      <c r="C635" s="35" t="s">
        <v>189</v>
      </c>
      <c r="D635" s="30">
        <v>2</v>
      </c>
      <c r="E635" s="30">
        <v>25.75</v>
      </c>
      <c r="F635" s="30">
        <v>1.5</v>
      </c>
      <c r="G635" s="30"/>
      <c r="H635" s="31">
        <f t="shared" si="46"/>
        <v>77.25</v>
      </c>
      <c r="I635" s="25"/>
      <c r="J635" s="17"/>
      <c r="K635" s="7"/>
      <c r="L635" s="7"/>
      <c r="M635" s="7"/>
      <c r="N635" s="7"/>
    </row>
    <row r="636" spans="1:14" ht="13.2" x14ac:dyDescent="0.25">
      <c r="A636" s="7"/>
      <c r="B636" s="34"/>
      <c r="C636" s="35" t="s">
        <v>190</v>
      </c>
      <c r="D636" s="30">
        <v>2</v>
      </c>
      <c r="E636" s="30">
        <v>9</v>
      </c>
      <c r="F636" s="30">
        <v>1.5</v>
      </c>
      <c r="G636" s="30"/>
      <c r="H636" s="31">
        <f t="shared" si="46"/>
        <v>27</v>
      </c>
      <c r="I636" s="25"/>
      <c r="J636" s="17" t="s">
        <v>32</v>
      </c>
      <c r="K636" s="7"/>
      <c r="L636" s="7"/>
      <c r="M636" s="7"/>
      <c r="N636" s="7"/>
    </row>
    <row r="637" spans="1:14" ht="13.2" x14ac:dyDescent="0.25">
      <c r="A637" s="7"/>
      <c r="B637" s="34"/>
      <c r="C637" s="35"/>
      <c r="D637" s="30"/>
      <c r="E637" s="30"/>
      <c r="F637" s="30"/>
      <c r="G637" s="30"/>
      <c r="H637" s="31" t="str">
        <f t="shared" si="46"/>
        <v/>
      </c>
      <c r="I637" s="25"/>
      <c r="J637" s="17" t="s">
        <v>89</v>
      </c>
      <c r="K637" s="7"/>
      <c r="L637" s="7"/>
      <c r="M637" s="7"/>
      <c r="N637" s="7"/>
    </row>
    <row r="638" spans="1:14" ht="13.2" x14ac:dyDescent="0.25">
      <c r="A638" s="7"/>
      <c r="B638" s="33" t="s">
        <v>139</v>
      </c>
      <c r="C638" s="74" t="s">
        <v>191</v>
      </c>
      <c r="D638" s="30"/>
      <c r="E638" s="30"/>
      <c r="F638" s="30"/>
      <c r="G638" s="30"/>
      <c r="H638" s="31" t="str">
        <f t="shared" si="46"/>
        <v/>
      </c>
      <c r="I638" s="25"/>
      <c r="J638" s="17" t="s">
        <v>95</v>
      </c>
      <c r="K638" s="7"/>
      <c r="L638" s="7"/>
      <c r="M638" s="7"/>
      <c r="N638" s="7"/>
    </row>
    <row r="639" spans="1:14" ht="13.2" x14ac:dyDescent="0.25">
      <c r="A639" s="7"/>
      <c r="B639" s="34"/>
      <c r="C639" s="74" t="s">
        <v>192</v>
      </c>
      <c r="D639" s="30">
        <v>26</v>
      </c>
      <c r="E639" s="30">
        <v>24</v>
      </c>
      <c r="F639" s="30">
        <v>0.25</v>
      </c>
      <c r="G639" s="30"/>
      <c r="H639" s="31">
        <f t="shared" si="46"/>
        <v>156</v>
      </c>
      <c r="I639" s="25"/>
      <c r="J639" s="17" t="s">
        <v>97</v>
      </c>
      <c r="K639" s="7"/>
      <c r="L639" s="7"/>
      <c r="M639" s="7"/>
      <c r="N639" s="7"/>
    </row>
    <row r="640" spans="1:14" ht="13.2" x14ac:dyDescent="0.25">
      <c r="A640" s="7"/>
      <c r="B640" s="34"/>
      <c r="C640" s="74" t="s">
        <v>193</v>
      </c>
      <c r="D640" s="30">
        <v>4</v>
      </c>
      <c r="E640" s="30">
        <v>18</v>
      </c>
      <c r="F640" s="30">
        <v>0.25</v>
      </c>
      <c r="G640" s="30"/>
      <c r="H640" s="31">
        <f t="shared" si="46"/>
        <v>18</v>
      </c>
      <c r="I640" s="25"/>
      <c r="J640" s="17" t="s">
        <v>98</v>
      </c>
      <c r="K640" s="7"/>
      <c r="L640" s="7"/>
      <c r="M640" s="7"/>
      <c r="N640" s="7"/>
    </row>
    <row r="641" spans="1:14" ht="13.2" x14ac:dyDescent="0.25">
      <c r="A641" s="7"/>
      <c r="B641" s="34"/>
      <c r="C641" s="74"/>
      <c r="D641" s="30"/>
      <c r="E641" s="30"/>
      <c r="F641" s="30"/>
      <c r="G641" s="30"/>
      <c r="H641" s="31" t="str">
        <f t="shared" si="46"/>
        <v/>
      </c>
      <c r="I641" s="25"/>
      <c r="J641" s="17" t="s">
        <v>42</v>
      </c>
      <c r="K641" s="7"/>
      <c r="L641" s="7"/>
      <c r="M641" s="7"/>
      <c r="N641" s="7"/>
    </row>
    <row r="642" spans="1:14" ht="13.2" x14ac:dyDescent="0.25">
      <c r="A642" s="7"/>
      <c r="B642" s="33" t="s">
        <v>143</v>
      </c>
      <c r="C642" s="74" t="s">
        <v>194</v>
      </c>
      <c r="D642" s="30"/>
      <c r="E642" s="30"/>
      <c r="F642" s="30"/>
      <c r="G642" s="30"/>
      <c r="H642" s="31" t="str">
        <f t="shared" si="46"/>
        <v/>
      </c>
      <c r="I642" s="25"/>
      <c r="J642" s="45" t="s">
        <v>104</v>
      </c>
      <c r="K642" s="7"/>
      <c r="L642" s="7"/>
      <c r="M642" s="7"/>
      <c r="N642" s="7"/>
    </row>
    <row r="643" spans="1:14" ht="13.2" x14ac:dyDescent="0.25">
      <c r="A643" s="7"/>
      <c r="B643" s="34"/>
      <c r="C643" s="74" t="s">
        <v>195</v>
      </c>
      <c r="D643" s="30">
        <v>1</v>
      </c>
      <c r="E643" s="30">
        <v>143</v>
      </c>
      <c r="F643" s="30"/>
      <c r="G643" s="30">
        <f>1+1+0.75</f>
        <v>2.75</v>
      </c>
      <c r="H643" s="31">
        <f t="shared" si="46"/>
        <v>393.25</v>
      </c>
      <c r="I643" s="25"/>
      <c r="J643" s="7"/>
      <c r="K643" s="7"/>
      <c r="L643" s="7"/>
      <c r="M643" s="7"/>
      <c r="N643" s="7"/>
    </row>
    <row r="644" spans="1:14" ht="13.2" x14ac:dyDescent="0.25">
      <c r="A644" s="7"/>
      <c r="B644" s="34"/>
      <c r="C644" s="74"/>
      <c r="D644" s="30"/>
      <c r="E644" s="30"/>
      <c r="F644" s="30"/>
      <c r="G644" s="30"/>
      <c r="H644" s="31" t="str">
        <f t="shared" si="46"/>
        <v/>
      </c>
      <c r="I644" s="25"/>
      <c r="J644" s="46"/>
      <c r="K644" s="7"/>
      <c r="L644" s="7"/>
      <c r="M644" s="7"/>
      <c r="N644" s="7"/>
    </row>
    <row r="645" spans="1:14" ht="13.2" x14ac:dyDescent="0.25">
      <c r="A645" s="7"/>
      <c r="B645" s="33" t="s">
        <v>151</v>
      </c>
      <c r="C645" s="74" t="s">
        <v>196</v>
      </c>
      <c r="D645" s="30"/>
      <c r="E645" s="30"/>
      <c r="F645" s="30"/>
      <c r="G645" s="30"/>
      <c r="H645" s="31" t="str">
        <f t="shared" si="46"/>
        <v/>
      </c>
      <c r="I645" s="25"/>
      <c r="J645" s="7"/>
      <c r="K645" s="47"/>
      <c r="L645" s="7"/>
      <c r="M645" s="7"/>
      <c r="N645" s="7"/>
    </row>
    <row r="646" spans="1:14" ht="13.2" x14ac:dyDescent="0.25">
      <c r="A646" s="7"/>
      <c r="B646" s="34"/>
      <c r="C646" s="74" t="s">
        <v>174</v>
      </c>
      <c r="D646" s="30">
        <v>1</v>
      </c>
      <c r="E646" s="30">
        <v>25</v>
      </c>
      <c r="F646" s="30">
        <v>16</v>
      </c>
      <c r="G646" s="30"/>
      <c r="H646" s="31">
        <f t="shared" si="46"/>
        <v>400</v>
      </c>
      <c r="I646" s="25"/>
      <c r="J646" s="7"/>
      <c r="K646" s="7"/>
      <c r="L646" s="7"/>
      <c r="M646" s="7"/>
      <c r="N646" s="7"/>
    </row>
    <row r="647" spans="1:14" ht="13.2" x14ac:dyDescent="0.25">
      <c r="A647" s="7"/>
      <c r="B647" s="34"/>
      <c r="C647" s="74" t="s">
        <v>175</v>
      </c>
      <c r="D647" s="30">
        <v>1</v>
      </c>
      <c r="E647" s="30">
        <v>25</v>
      </c>
      <c r="F647" s="30">
        <v>16</v>
      </c>
      <c r="G647" s="30"/>
      <c r="H647" s="31">
        <f t="shared" si="46"/>
        <v>400</v>
      </c>
      <c r="I647" s="25"/>
      <c r="J647" s="7"/>
      <c r="K647" s="7"/>
      <c r="L647" s="7"/>
      <c r="M647" s="7"/>
      <c r="N647" s="7"/>
    </row>
    <row r="648" spans="1:14" ht="13.2" x14ac:dyDescent="0.25">
      <c r="A648" s="7"/>
      <c r="B648" s="34"/>
      <c r="C648" s="74" t="s">
        <v>197</v>
      </c>
      <c r="D648" s="30">
        <v>1</v>
      </c>
      <c r="E648" s="30">
        <v>25</v>
      </c>
      <c r="F648" s="30">
        <v>9</v>
      </c>
      <c r="G648" s="30"/>
      <c r="H648" s="31">
        <f t="shared" si="46"/>
        <v>225</v>
      </c>
      <c r="I648" s="25"/>
      <c r="J648" s="7"/>
      <c r="K648" s="7"/>
      <c r="L648" s="7"/>
      <c r="M648" s="7"/>
      <c r="N648" s="7"/>
    </row>
    <row r="649" spans="1:14" ht="13.2" x14ac:dyDescent="0.25">
      <c r="A649" s="7"/>
      <c r="B649" s="34"/>
      <c r="C649" s="74" t="s">
        <v>198</v>
      </c>
      <c r="D649" s="30">
        <v>1</v>
      </c>
      <c r="E649" s="30">
        <v>146</v>
      </c>
      <c r="F649" s="30">
        <v>1.5</v>
      </c>
      <c r="G649" s="30"/>
      <c r="H649" s="31">
        <f t="shared" si="46"/>
        <v>219</v>
      </c>
      <c r="I649" s="25"/>
      <c r="J649" s="7"/>
      <c r="K649" s="7"/>
      <c r="L649" s="7"/>
      <c r="M649" s="7"/>
      <c r="N649" s="7"/>
    </row>
    <row r="650" spans="1:14" ht="13.2" x14ac:dyDescent="0.25">
      <c r="A650" s="7"/>
      <c r="B650" s="34"/>
      <c r="C650" s="74" t="s">
        <v>199</v>
      </c>
      <c r="D650" s="30">
        <v>1</v>
      </c>
      <c r="E650" s="30">
        <v>146</v>
      </c>
      <c r="F650" s="30">
        <v>0.5</v>
      </c>
      <c r="G650" s="30"/>
      <c r="H650" s="31">
        <f t="shared" si="46"/>
        <v>73</v>
      </c>
      <c r="I650" s="25"/>
      <c r="J650" s="7"/>
      <c r="K650" s="7"/>
      <c r="L650" s="7"/>
      <c r="M650" s="7"/>
      <c r="N650" s="7"/>
    </row>
    <row r="651" spans="1:14" ht="13.2" x14ac:dyDescent="0.25">
      <c r="A651" s="7"/>
      <c r="B651" s="34"/>
      <c r="C651" s="74"/>
      <c r="D651" s="30"/>
      <c r="E651" s="30"/>
      <c r="F651" s="30"/>
      <c r="G651" s="30"/>
      <c r="H651" s="31" t="str">
        <f t="shared" si="46"/>
        <v/>
      </c>
      <c r="I651" s="25"/>
      <c r="J651" s="7"/>
      <c r="K651" s="7"/>
      <c r="L651" s="7"/>
      <c r="M651" s="7"/>
      <c r="N651" s="7"/>
    </row>
    <row r="652" spans="1:14" ht="13.2" x14ac:dyDescent="0.25">
      <c r="A652" s="7"/>
      <c r="B652" s="33" t="s">
        <v>200</v>
      </c>
      <c r="C652" s="74" t="s">
        <v>51</v>
      </c>
      <c r="D652" s="30"/>
      <c r="E652" s="30"/>
      <c r="F652" s="30"/>
      <c r="G652" s="30"/>
      <c r="H652" s="31" t="str">
        <f t="shared" si="46"/>
        <v/>
      </c>
      <c r="I652" s="25"/>
      <c r="J652" s="7"/>
      <c r="K652" s="7"/>
      <c r="L652" s="7"/>
      <c r="M652" s="7"/>
      <c r="N652" s="7"/>
    </row>
    <row r="653" spans="1:14" ht="13.2" x14ac:dyDescent="0.25">
      <c r="A653" s="7"/>
      <c r="B653" s="34"/>
      <c r="C653" s="74" t="s">
        <v>201</v>
      </c>
      <c r="D653" s="30">
        <v>-2</v>
      </c>
      <c r="E653" s="30">
        <f>$M$5</f>
        <v>4</v>
      </c>
      <c r="F653" s="30"/>
      <c r="G653" s="30">
        <f>$N$5</f>
        <v>8</v>
      </c>
      <c r="H653" s="31">
        <f t="shared" si="46"/>
        <v>-64</v>
      </c>
      <c r="I653" s="25"/>
      <c r="J653" s="7"/>
      <c r="K653" s="7"/>
      <c r="L653" s="7"/>
      <c r="M653" s="7"/>
      <c r="N653" s="7"/>
    </row>
    <row r="654" spans="1:14" ht="13.2" x14ac:dyDescent="0.25">
      <c r="A654" s="7"/>
      <c r="B654" s="34"/>
      <c r="C654" s="74"/>
      <c r="D654" s="30"/>
      <c r="E654" s="30"/>
      <c r="F654" s="30"/>
      <c r="G654" s="30"/>
      <c r="H654" s="31" t="str">
        <f t="shared" si="46"/>
        <v/>
      </c>
      <c r="I654" s="25"/>
      <c r="J654" s="7"/>
      <c r="K654" s="7"/>
      <c r="L654" s="7"/>
      <c r="M654" s="7"/>
      <c r="N654" s="7"/>
    </row>
    <row r="655" spans="1:14" ht="13.2" x14ac:dyDescent="0.25">
      <c r="A655" s="7"/>
      <c r="B655" s="34"/>
      <c r="C655" s="74" t="s">
        <v>202</v>
      </c>
      <c r="D655" s="30">
        <v>-13</v>
      </c>
      <c r="E655" s="30">
        <f>$M$7</f>
        <v>4</v>
      </c>
      <c r="F655" s="30"/>
      <c r="G655" s="30">
        <f>$N$7</f>
        <v>6</v>
      </c>
      <c r="H655" s="31">
        <f t="shared" si="46"/>
        <v>-312</v>
      </c>
      <c r="I655" s="25"/>
      <c r="J655" s="7"/>
      <c r="K655" s="7"/>
      <c r="L655" s="7"/>
      <c r="M655" s="7"/>
      <c r="N655" s="7"/>
    </row>
    <row r="656" spans="1:14" ht="13.2" x14ac:dyDescent="0.25">
      <c r="A656" s="7"/>
      <c r="B656" s="34"/>
      <c r="C656" s="74"/>
      <c r="D656" s="30"/>
      <c r="E656" s="30"/>
      <c r="F656" s="30"/>
      <c r="G656" s="30"/>
      <c r="H656" s="31" t="str">
        <f t="shared" si="46"/>
        <v/>
      </c>
      <c r="I656" s="25"/>
      <c r="J656" s="7"/>
      <c r="K656" s="7"/>
      <c r="L656" s="7"/>
      <c r="M656" s="7"/>
      <c r="N656" s="7"/>
    </row>
    <row r="657" spans="1:14" ht="13.2" x14ac:dyDescent="0.25">
      <c r="A657" s="7"/>
      <c r="B657" s="34"/>
      <c r="C657" s="49"/>
      <c r="D657" s="22"/>
      <c r="E657" s="22"/>
      <c r="F657" s="22"/>
      <c r="G657" s="22"/>
      <c r="H657" s="31" t="str">
        <f t="shared" si="46"/>
        <v/>
      </c>
      <c r="I657" s="25"/>
      <c r="J657" s="7"/>
      <c r="K657" s="7"/>
      <c r="L657" s="7"/>
      <c r="M657" s="7"/>
      <c r="N657" s="7"/>
    </row>
    <row r="658" spans="1:14" ht="13.2" x14ac:dyDescent="0.25">
      <c r="A658" s="7"/>
      <c r="B658" s="34"/>
      <c r="C658" s="49"/>
      <c r="D658" s="22"/>
      <c r="E658" s="22"/>
      <c r="F658" s="22"/>
      <c r="G658" s="22"/>
      <c r="H658" s="31" t="str">
        <f t="shared" si="46"/>
        <v/>
      </c>
      <c r="I658" s="25"/>
      <c r="J658" s="7"/>
      <c r="K658" s="7"/>
      <c r="L658" s="7"/>
      <c r="M658" s="7"/>
      <c r="N658" s="7"/>
    </row>
    <row r="659" spans="1:14" ht="13.2" x14ac:dyDescent="0.25">
      <c r="A659" s="7"/>
      <c r="B659" s="34"/>
      <c r="C659" s="49"/>
      <c r="D659" s="22"/>
      <c r="E659" s="22"/>
      <c r="F659" s="22"/>
      <c r="G659" s="22"/>
      <c r="H659" s="31" t="str">
        <f t="shared" si="46"/>
        <v/>
      </c>
      <c r="I659" s="25"/>
      <c r="J659" s="7"/>
      <c r="K659" s="7"/>
      <c r="L659" s="7"/>
      <c r="M659" s="7"/>
      <c r="N659" s="7"/>
    </row>
    <row r="660" spans="1:14" ht="13.2" x14ac:dyDescent="0.25">
      <c r="A660" s="7"/>
      <c r="B660" s="34"/>
      <c r="C660" s="49"/>
      <c r="D660" s="22"/>
      <c r="E660" s="22"/>
      <c r="F660" s="22"/>
      <c r="G660" s="22"/>
      <c r="H660" s="31" t="str">
        <f t="shared" si="46"/>
        <v/>
      </c>
      <c r="I660" s="25"/>
      <c r="J660" s="7"/>
      <c r="K660" s="7"/>
      <c r="L660" s="7"/>
      <c r="M660" s="7"/>
      <c r="N660" s="7"/>
    </row>
    <row r="661" spans="1:14" ht="13.2" x14ac:dyDescent="0.25">
      <c r="A661" s="7"/>
      <c r="B661" s="34"/>
      <c r="C661" s="49"/>
      <c r="D661" s="22"/>
      <c r="E661" s="22"/>
      <c r="F661" s="22"/>
      <c r="G661" s="22"/>
      <c r="H661" s="24" t="str">
        <f t="shared" si="46"/>
        <v/>
      </c>
      <c r="I661" s="25"/>
      <c r="J661" s="7"/>
      <c r="K661" s="7"/>
      <c r="L661" s="7"/>
      <c r="M661" s="7"/>
      <c r="N661" s="7"/>
    </row>
    <row r="662" spans="1:14" ht="13.2" x14ac:dyDescent="0.25">
      <c r="A662" s="7"/>
      <c r="B662" s="36"/>
      <c r="C662" s="51"/>
      <c r="D662" s="51"/>
      <c r="E662" s="38"/>
      <c r="F662" s="477" t="s">
        <v>85</v>
      </c>
      <c r="G662" s="478"/>
      <c r="H662" s="52">
        <f>IF(SUM(H604:H661)=0,"",SUM(H604:H661))</f>
        <v>5461.32</v>
      </c>
      <c r="I662" s="53" t="str">
        <f>IF(I603="1%steel","cft",IF(I603="1.5%steel","cft",IF(I603="2%steel","cft",I603)))</f>
        <v>sft</v>
      </c>
      <c r="J662" s="7"/>
      <c r="K662" s="7"/>
      <c r="L662" s="7"/>
      <c r="M662" s="7"/>
      <c r="N662" s="7"/>
    </row>
    <row r="663" spans="1:14" ht="13.2" x14ac:dyDescent="0.25">
      <c r="A663" s="7"/>
      <c r="B663" s="7"/>
      <c r="C663" s="7"/>
      <c r="D663" s="7"/>
      <c r="E663" s="7"/>
      <c r="F663" s="475" t="s">
        <v>86</v>
      </c>
      <c r="G663" s="476"/>
      <c r="H663" s="41">
        <v>0</v>
      </c>
      <c r="I663" s="54" t="str">
        <f>I662</f>
        <v>sft</v>
      </c>
      <c r="J663" s="7"/>
      <c r="K663" s="7"/>
      <c r="L663" s="7"/>
      <c r="M663" s="7"/>
      <c r="N663" s="7"/>
    </row>
    <row r="664" spans="1:14" ht="13.2" x14ac:dyDescent="0.25">
      <c r="A664" s="7"/>
      <c r="B664" s="7"/>
      <c r="C664" s="7"/>
      <c r="D664" s="7"/>
      <c r="E664" s="7"/>
      <c r="F664" s="477" t="s">
        <v>87</v>
      </c>
      <c r="G664" s="478"/>
      <c r="H664" s="55">
        <f>H663+H662</f>
        <v>5461.32</v>
      </c>
      <c r="I664" s="53" t="str">
        <f>I662</f>
        <v>sft</v>
      </c>
      <c r="J664" s="7"/>
      <c r="K664" s="7"/>
      <c r="L664" s="7"/>
      <c r="M664" s="7"/>
      <c r="N664" s="7"/>
    </row>
    <row r="665" spans="1:14" ht="13.2" x14ac:dyDescent="0.25">
      <c r="A665" s="7"/>
      <c r="B665" s="7"/>
      <c r="C665" s="7"/>
      <c r="D665" s="7"/>
      <c r="E665" s="7"/>
      <c r="F665" s="7"/>
      <c r="G665" s="7"/>
      <c r="H665" s="7"/>
      <c r="I665" s="7"/>
      <c r="J665" s="7"/>
      <c r="K665" s="7"/>
      <c r="L665" s="7"/>
      <c r="M665" s="7"/>
      <c r="N665" s="7"/>
    </row>
    <row r="666" spans="1:14" ht="13.2" x14ac:dyDescent="0.25">
      <c r="A666" s="7"/>
      <c r="B666" s="7"/>
      <c r="C666" s="7"/>
      <c r="D666" s="7"/>
      <c r="E666" s="7"/>
      <c r="F666" s="7"/>
      <c r="G666" s="7"/>
      <c r="H666" s="7"/>
      <c r="I666" s="7"/>
      <c r="J666" s="7"/>
      <c r="K666" s="7"/>
      <c r="L666" s="7"/>
      <c r="M666" s="7"/>
      <c r="N666" s="7"/>
    </row>
    <row r="667" spans="1:14" ht="23.25" customHeight="1" x14ac:dyDescent="0.25">
      <c r="A667" s="7"/>
      <c r="B667" s="12" t="s">
        <v>182</v>
      </c>
      <c r="C667" s="13" t="s">
        <v>26</v>
      </c>
      <c r="D667" s="14"/>
      <c r="E667" s="14"/>
      <c r="F667" s="14"/>
      <c r="G667" s="15"/>
      <c r="H667" s="14"/>
      <c r="I667" s="16" t="s">
        <v>90</v>
      </c>
      <c r="J667" s="17" t="s">
        <v>54</v>
      </c>
      <c r="K667" s="7"/>
      <c r="L667" s="7"/>
      <c r="M667" s="7"/>
      <c r="N667" s="7"/>
    </row>
    <row r="668" spans="1:14" ht="52.8" x14ac:dyDescent="0.25">
      <c r="A668" s="7"/>
      <c r="B668" s="48">
        <f>B604+1</f>
        <v>27</v>
      </c>
      <c r="C668" s="21" t="str">
        <f>'03-B.O.Q CIVIL WORK'!D44</f>
        <v>WALL PUTTY APPLICATION
Applying wall putty of 2 mm thickness over plastered surfaces to achieve a smooth and even finish, including surface preparation, complete in all respects.</v>
      </c>
      <c r="D668" s="22"/>
      <c r="E668" s="22"/>
      <c r="F668" s="49"/>
      <c r="G668" s="22"/>
      <c r="H668" s="24" t="str">
        <f t="shared" ref="H668:H721" si="48">IF(PRODUCT(D668,E668,F668,G668,I668)=0,"",PRODUCT(D668,E668,F668,G668,I668))</f>
        <v/>
      </c>
      <c r="I668" s="25"/>
      <c r="J668" s="17" t="s">
        <v>56</v>
      </c>
      <c r="K668" s="7"/>
      <c r="L668" s="7"/>
      <c r="M668" s="7"/>
      <c r="N668" s="7"/>
    </row>
    <row r="669" spans="1:14" ht="13.2" x14ac:dyDescent="0.25">
      <c r="A669" s="7"/>
      <c r="B669" s="34"/>
      <c r="C669" s="50"/>
      <c r="D669" s="22"/>
      <c r="E669" s="22"/>
      <c r="F669" s="22"/>
      <c r="G669" s="22"/>
      <c r="H669" s="24" t="str">
        <f t="shared" si="48"/>
        <v/>
      </c>
      <c r="I669" s="25"/>
      <c r="J669" s="17" t="s">
        <v>58</v>
      </c>
      <c r="K669" s="7"/>
      <c r="L669" s="7"/>
      <c r="M669" s="7"/>
      <c r="N669" s="7"/>
    </row>
    <row r="670" spans="1:14" ht="13.2" x14ac:dyDescent="0.25">
      <c r="A670" s="7"/>
      <c r="B670" s="28" t="s">
        <v>62</v>
      </c>
      <c r="C670" s="35" t="s">
        <v>63</v>
      </c>
      <c r="D670" s="30"/>
      <c r="E670" s="30"/>
      <c r="F670" s="30"/>
      <c r="G670" s="30"/>
      <c r="H670" s="31" t="str">
        <f t="shared" si="48"/>
        <v/>
      </c>
      <c r="I670" s="25"/>
      <c r="J670" s="17" t="s">
        <v>60</v>
      </c>
      <c r="K670" s="7"/>
      <c r="L670" s="7"/>
      <c r="M670" s="7"/>
      <c r="N670" s="7"/>
    </row>
    <row r="671" spans="1:14" ht="13.2" x14ac:dyDescent="0.25">
      <c r="A671" s="7"/>
      <c r="B671" s="28"/>
      <c r="C671" s="35" t="s">
        <v>64</v>
      </c>
      <c r="D671" s="30">
        <v>1</v>
      </c>
      <c r="E671" s="30">
        <v>16</v>
      </c>
      <c r="F671" s="30"/>
      <c r="G671" s="30">
        <v>10</v>
      </c>
      <c r="H671" s="31">
        <f t="shared" si="48"/>
        <v>160</v>
      </c>
      <c r="I671" s="25"/>
      <c r="J671" s="17" t="s">
        <v>32</v>
      </c>
      <c r="K671" s="7"/>
      <c r="L671" s="7"/>
      <c r="M671" s="7"/>
      <c r="N671" s="7"/>
    </row>
    <row r="672" spans="1:14" ht="13.2" x14ac:dyDescent="0.25">
      <c r="A672" s="7"/>
      <c r="B672" s="28"/>
      <c r="C672" s="35" t="s">
        <v>65</v>
      </c>
      <c r="D672" s="30">
        <v>1</v>
      </c>
      <c r="E672" s="30">
        <v>25</v>
      </c>
      <c r="F672" s="30"/>
      <c r="G672" s="30">
        <f t="shared" ref="G672:G678" si="49">G671</f>
        <v>10</v>
      </c>
      <c r="H672" s="31">
        <f t="shared" si="48"/>
        <v>250</v>
      </c>
      <c r="I672" s="25"/>
      <c r="J672" s="17" t="s">
        <v>89</v>
      </c>
      <c r="K672" s="7"/>
      <c r="L672" s="7"/>
      <c r="M672" s="7"/>
      <c r="N672" s="7"/>
    </row>
    <row r="673" spans="1:14" ht="13.2" x14ac:dyDescent="0.25">
      <c r="A673" s="7"/>
      <c r="B673" s="28"/>
      <c r="C673" s="35" t="s">
        <v>66</v>
      </c>
      <c r="D673" s="30">
        <v>1</v>
      </c>
      <c r="E673" s="30">
        <v>25</v>
      </c>
      <c r="F673" s="30"/>
      <c r="G673" s="30">
        <f t="shared" si="49"/>
        <v>10</v>
      </c>
      <c r="H673" s="31">
        <f t="shared" si="48"/>
        <v>250</v>
      </c>
      <c r="I673" s="25"/>
      <c r="J673" s="17"/>
      <c r="K673" s="7"/>
      <c r="L673" s="7"/>
      <c r="M673" s="7"/>
      <c r="N673" s="7"/>
    </row>
    <row r="674" spans="1:14" ht="13.2" x14ac:dyDescent="0.25">
      <c r="A674" s="7"/>
      <c r="B674" s="28"/>
      <c r="C674" s="35" t="s">
        <v>67</v>
      </c>
      <c r="D674" s="30">
        <v>1</v>
      </c>
      <c r="E674" s="30">
        <v>16</v>
      </c>
      <c r="F674" s="30"/>
      <c r="G674" s="30">
        <f t="shared" si="49"/>
        <v>10</v>
      </c>
      <c r="H674" s="31">
        <f t="shared" si="48"/>
        <v>160</v>
      </c>
      <c r="I674" s="25"/>
      <c r="J674" s="17"/>
      <c r="K674" s="7"/>
      <c r="L674" s="7"/>
      <c r="M674" s="7"/>
      <c r="N674" s="7"/>
    </row>
    <row r="675" spans="1:14" ht="13.2" x14ac:dyDescent="0.25">
      <c r="A675" s="7"/>
      <c r="B675" s="28"/>
      <c r="C675" s="35" t="s">
        <v>68</v>
      </c>
      <c r="D675" s="30">
        <v>1</v>
      </c>
      <c r="E675" s="30">
        <v>25</v>
      </c>
      <c r="F675" s="30"/>
      <c r="G675" s="30">
        <f t="shared" si="49"/>
        <v>10</v>
      </c>
      <c r="H675" s="31">
        <f t="shared" si="48"/>
        <v>250</v>
      </c>
      <c r="I675" s="25"/>
      <c r="J675" s="17"/>
      <c r="K675" s="7"/>
      <c r="L675" s="7"/>
      <c r="M675" s="7"/>
      <c r="N675" s="7"/>
    </row>
    <row r="676" spans="1:14" ht="13.2" x14ac:dyDescent="0.25">
      <c r="A676" s="7"/>
      <c r="B676" s="28"/>
      <c r="C676" s="35" t="s">
        <v>69</v>
      </c>
      <c r="D676" s="30">
        <v>1</v>
      </c>
      <c r="E676" s="30">
        <v>25</v>
      </c>
      <c r="F676" s="30"/>
      <c r="G676" s="30">
        <f t="shared" si="49"/>
        <v>10</v>
      </c>
      <c r="H676" s="31">
        <f t="shared" si="48"/>
        <v>250</v>
      </c>
      <c r="I676" s="25"/>
      <c r="J676" s="17"/>
      <c r="K676" s="7"/>
      <c r="L676" s="7"/>
      <c r="M676" s="7"/>
      <c r="N676" s="7"/>
    </row>
    <row r="677" spans="1:14" ht="13.2" x14ac:dyDescent="0.25">
      <c r="A677" s="7"/>
      <c r="B677" s="28"/>
      <c r="C677" s="35" t="s">
        <v>70</v>
      </c>
      <c r="D677" s="30">
        <v>1</v>
      </c>
      <c r="E677" s="30">
        <v>16</v>
      </c>
      <c r="F677" s="30"/>
      <c r="G677" s="30">
        <f t="shared" si="49"/>
        <v>10</v>
      </c>
      <c r="H677" s="31">
        <f t="shared" si="48"/>
        <v>160</v>
      </c>
      <c r="I677" s="25"/>
      <c r="J677" s="17"/>
      <c r="K677" s="7"/>
      <c r="L677" s="7"/>
      <c r="M677" s="7"/>
      <c r="N677" s="7"/>
    </row>
    <row r="678" spans="1:14" ht="13.2" x14ac:dyDescent="0.25">
      <c r="A678" s="7"/>
      <c r="B678" s="28"/>
      <c r="C678" s="35" t="s">
        <v>71</v>
      </c>
      <c r="D678" s="30">
        <v>1</v>
      </c>
      <c r="E678" s="30">
        <v>16</v>
      </c>
      <c r="F678" s="30"/>
      <c r="G678" s="30">
        <f t="shared" si="49"/>
        <v>10</v>
      </c>
      <c r="H678" s="31">
        <f t="shared" si="48"/>
        <v>160</v>
      </c>
      <c r="I678" s="25"/>
      <c r="J678" s="17"/>
      <c r="K678" s="7"/>
      <c r="L678" s="7"/>
      <c r="M678" s="7"/>
      <c r="N678" s="7"/>
    </row>
    <row r="679" spans="1:14" ht="13.2" x14ac:dyDescent="0.25">
      <c r="A679" s="7"/>
      <c r="B679" s="28"/>
      <c r="C679" s="35"/>
      <c r="D679" s="30"/>
      <c r="E679" s="30"/>
      <c r="F679" s="30"/>
      <c r="G679" s="30"/>
      <c r="H679" s="31" t="str">
        <f t="shared" si="48"/>
        <v/>
      </c>
      <c r="I679" s="25"/>
      <c r="J679" s="17"/>
      <c r="K679" s="7"/>
      <c r="L679" s="7"/>
      <c r="M679" s="7"/>
      <c r="N679" s="7"/>
    </row>
    <row r="680" spans="1:14" ht="13.2" x14ac:dyDescent="0.25">
      <c r="A680" s="7"/>
      <c r="B680" s="28" t="s">
        <v>72</v>
      </c>
      <c r="C680" s="35" t="s">
        <v>73</v>
      </c>
      <c r="D680" s="30"/>
      <c r="E680" s="30"/>
      <c r="F680" s="30"/>
      <c r="G680" s="30"/>
      <c r="H680" s="31" t="str">
        <f t="shared" si="48"/>
        <v/>
      </c>
      <c r="I680" s="25"/>
      <c r="J680" s="17"/>
      <c r="K680" s="7"/>
      <c r="L680" s="7"/>
      <c r="M680" s="7"/>
      <c r="N680" s="7"/>
    </row>
    <row r="681" spans="1:14" ht="13.2" x14ac:dyDescent="0.25">
      <c r="A681" s="7"/>
      <c r="B681" s="28"/>
      <c r="C681" s="35" t="s">
        <v>74</v>
      </c>
      <c r="D681" s="30">
        <v>1</v>
      </c>
      <c r="E681" s="30">
        <f>0.75+16+0.75+25+0.75</f>
        <v>43.25</v>
      </c>
      <c r="F681" s="30"/>
      <c r="G681" s="30">
        <v>11</v>
      </c>
      <c r="H681" s="31">
        <f t="shared" si="48"/>
        <v>475.75</v>
      </c>
      <c r="I681" s="25"/>
      <c r="J681" s="17"/>
      <c r="K681" s="7"/>
      <c r="L681" s="7"/>
      <c r="M681" s="7"/>
      <c r="N681" s="7"/>
    </row>
    <row r="682" spans="1:14" ht="13.2" x14ac:dyDescent="0.25">
      <c r="A682" s="7"/>
      <c r="B682" s="28"/>
      <c r="C682" s="35" t="s">
        <v>68</v>
      </c>
      <c r="D682" s="30">
        <v>1</v>
      </c>
      <c r="E682" s="30">
        <v>25</v>
      </c>
      <c r="F682" s="30"/>
      <c r="G682" s="30">
        <v>11</v>
      </c>
      <c r="H682" s="31">
        <f t="shared" si="48"/>
        <v>275</v>
      </c>
      <c r="I682" s="25"/>
      <c r="J682" s="17"/>
      <c r="K682" s="7"/>
      <c r="L682" s="7"/>
      <c r="M682" s="7"/>
      <c r="N682" s="7"/>
    </row>
    <row r="683" spans="1:14" ht="13.2" x14ac:dyDescent="0.25">
      <c r="A683" s="7"/>
      <c r="B683" s="28"/>
      <c r="C683" s="35" t="s">
        <v>183</v>
      </c>
      <c r="D683" s="30">
        <v>1</v>
      </c>
      <c r="E683" s="30">
        <v>16</v>
      </c>
      <c r="F683" s="30"/>
      <c r="G683" s="30">
        <f>G682+7</f>
        <v>18</v>
      </c>
      <c r="H683" s="31">
        <f t="shared" si="48"/>
        <v>288</v>
      </c>
      <c r="I683" s="25"/>
      <c r="J683" s="17"/>
      <c r="K683" s="7"/>
      <c r="L683" s="7"/>
      <c r="M683" s="7"/>
      <c r="N683" s="7"/>
    </row>
    <row r="684" spans="1:14" ht="13.2" x14ac:dyDescent="0.25">
      <c r="A684" s="7"/>
      <c r="B684" s="28"/>
      <c r="C684" s="35" t="s">
        <v>71</v>
      </c>
      <c r="D684" s="30">
        <v>1</v>
      </c>
      <c r="E684" s="30">
        <v>16</v>
      </c>
      <c r="F684" s="30"/>
      <c r="G684" s="30">
        <v>11</v>
      </c>
      <c r="H684" s="31">
        <f t="shared" si="48"/>
        <v>176</v>
      </c>
      <c r="I684" s="25"/>
      <c r="J684" s="17"/>
      <c r="K684" s="7"/>
      <c r="L684" s="7"/>
      <c r="M684" s="7"/>
      <c r="N684" s="7"/>
    </row>
    <row r="685" spans="1:14" ht="13.2" x14ac:dyDescent="0.25">
      <c r="A685" s="7"/>
      <c r="B685" s="28"/>
      <c r="C685" s="35" t="s">
        <v>76</v>
      </c>
      <c r="D685" s="30">
        <v>1</v>
      </c>
      <c r="E685" s="30">
        <v>9</v>
      </c>
      <c r="F685" s="30"/>
      <c r="G685" s="30">
        <v>11</v>
      </c>
      <c r="H685" s="31">
        <f t="shared" si="48"/>
        <v>99</v>
      </c>
      <c r="I685" s="25"/>
      <c r="J685" s="17"/>
      <c r="K685" s="7"/>
      <c r="L685" s="7"/>
      <c r="M685" s="7"/>
      <c r="N685" s="7"/>
    </row>
    <row r="686" spans="1:14" ht="13.2" x14ac:dyDescent="0.25">
      <c r="A686" s="7"/>
      <c r="B686" s="28"/>
      <c r="C686" s="35" t="s">
        <v>77</v>
      </c>
      <c r="D686" s="30">
        <v>1</v>
      </c>
      <c r="E686" s="30">
        <v>25</v>
      </c>
      <c r="F686" s="30"/>
      <c r="G686" s="30">
        <v>11</v>
      </c>
      <c r="H686" s="31">
        <f t="shared" si="48"/>
        <v>275</v>
      </c>
      <c r="I686" s="25"/>
      <c r="J686" s="17"/>
      <c r="K686" s="7"/>
      <c r="L686" s="7"/>
      <c r="M686" s="7"/>
      <c r="N686" s="7"/>
    </row>
    <row r="687" spans="1:14" ht="13.2" x14ac:dyDescent="0.25">
      <c r="A687" s="7"/>
      <c r="B687" s="34"/>
      <c r="C687" s="35"/>
      <c r="D687" s="30"/>
      <c r="E687" s="30"/>
      <c r="F687" s="30"/>
      <c r="G687" s="30"/>
      <c r="H687" s="31" t="str">
        <f t="shared" si="48"/>
        <v/>
      </c>
      <c r="I687" s="25"/>
      <c r="J687" s="17"/>
      <c r="K687" s="7"/>
      <c r="L687" s="7"/>
      <c r="M687" s="7"/>
      <c r="N687" s="7"/>
    </row>
    <row r="688" spans="1:14" ht="13.2" x14ac:dyDescent="0.25">
      <c r="A688" s="7"/>
      <c r="B688" s="33" t="s">
        <v>78</v>
      </c>
      <c r="C688" s="35" t="s">
        <v>79</v>
      </c>
      <c r="D688" s="30"/>
      <c r="E688" s="30"/>
      <c r="F688" s="30"/>
      <c r="G688" s="30"/>
      <c r="H688" s="31" t="str">
        <f t="shared" si="48"/>
        <v/>
      </c>
      <c r="I688" s="25"/>
      <c r="J688" s="17"/>
      <c r="K688" s="7"/>
      <c r="L688" s="7"/>
      <c r="M688" s="7"/>
      <c r="N688" s="7"/>
    </row>
    <row r="689" spans="1:14" ht="13.2" x14ac:dyDescent="0.25">
      <c r="A689" s="7"/>
      <c r="B689" s="34"/>
      <c r="C689" s="35" t="s">
        <v>80</v>
      </c>
      <c r="D689" s="30">
        <v>2</v>
      </c>
      <c r="E689" s="30">
        <v>6.17</v>
      </c>
      <c r="F689" s="30"/>
      <c r="G689" s="30">
        <v>10</v>
      </c>
      <c r="H689" s="31">
        <f t="shared" si="48"/>
        <v>123.4</v>
      </c>
      <c r="I689" s="25"/>
      <c r="J689" s="17"/>
      <c r="K689" s="7"/>
      <c r="L689" s="7"/>
      <c r="M689" s="7"/>
      <c r="N689" s="7"/>
    </row>
    <row r="690" spans="1:14" ht="13.2" x14ac:dyDescent="0.25">
      <c r="A690" s="7"/>
      <c r="B690" s="34"/>
      <c r="C690" s="35" t="s">
        <v>81</v>
      </c>
      <c r="D690" s="30">
        <v>1</v>
      </c>
      <c r="E690" s="30">
        <v>7</v>
      </c>
      <c r="F690" s="30"/>
      <c r="G690" s="30">
        <v>10</v>
      </c>
      <c r="H690" s="31">
        <f t="shared" si="48"/>
        <v>70</v>
      </c>
      <c r="I690" s="25"/>
      <c r="J690" s="17"/>
      <c r="K690" s="7"/>
      <c r="L690" s="7"/>
      <c r="M690" s="7"/>
      <c r="N690" s="7"/>
    </row>
    <row r="691" spans="1:14" ht="13.2" x14ac:dyDescent="0.25">
      <c r="A691" s="7"/>
      <c r="B691" s="34"/>
      <c r="C691" s="35"/>
      <c r="D691" s="30"/>
      <c r="E691" s="30"/>
      <c r="F691" s="30"/>
      <c r="G691" s="30"/>
      <c r="H691" s="31" t="str">
        <f t="shared" si="48"/>
        <v/>
      </c>
      <c r="I691" s="25"/>
      <c r="J691" s="17"/>
      <c r="K691" s="7"/>
      <c r="L691" s="7"/>
      <c r="M691" s="7"/>
      <c r="N691" s="7"/>
    </row>
    <row r="692" spans="1:14" ht="13.2" x14ac:dyDescent="0.25">
      <c r="A692" s="7"/>
      <c r="B692" s="33" t="s">
        <v>109</v>
      </c>
      <c r="C692" s="35" t="s">
        <v>184</v>
      </c>
      <c r="D692" s="30"/>
      <c r="E692" s="30"/>
      <c r="F692" s="30"/>
      <c r="G692" s="30"/>
      <c r="H692" s="31" t="str">
        <f t="shared" si="48"/>
        <v/>
      </c>
      <c r="I692" s="25"/>
      <c r="J692" s="17"/>
      <c r="K692" s="7"/>
      <c r="L692" s="7"/>
      <c r="M692" s="7"/>
      <c r="N692" s="7"/>
    </row>
    <row r="693" spans="1:14" ht="13.2" x14ac:dyDescent="0.25">
      <c r="A693" s="7"/>
      <c r="B693" s="34"/>
      <c r="C693" s="35" t="s">
        <v>185</v>
      </c>
      <c r="D693" s="30">
        <v>2</v>
      </c>
      <c r="E693" s="30">
        <v>303.5</v>
      </c>
      <c r="F693" s="30">
        <v>0.5</v>
      </c>
      <c r="G693" s="30"/>
      <c r="H693" s="31" t="str">
        <f t="shared" si="48"/>
        <v/>
      </c>
      <c r="I693" s="25">
        <v>0</v>
      </c>
      <c r="J693" s="17"/>
      <c r="K693" s="7"/>
      <c r="L693" s="7"/>
      <c r="M693" s="7"/>
      <c r="N693" s="7"/>
    </row>
    <row r="694" spans="1:14" ht="13.2" x14ac:dyDescent="0.25">
      <c r="A694" s="7"/>
      <c r="B694" s="34"/>
      <c r="C694" s="35"/>
      <c r="D694" s="30"/>
      <c r="E694" s="30"/>
      <c r="F694" s="30"/>
      <c r="G694" s="30"/>
      <c r="H694" s="31" t="str">
        <f t="shared" si="48"/>
        <v/>
      </c>
      <c r="I694" s="25"/>
      <c r="J694" s="17"/>
      <c r="K694" s="7"/>
      <c r="L694" s="7"/>
      <c r="M694" s="7"/>
      <c r="N694" s="7"/>
    </row>
    <row r="695" spans="1:14" ht="13.2" x14ac:dyDescent="0.25">
      <c r="A695" s="7"/>
      <c r="B695" s="33" t="s">
        <v>132</v>
      </c>
      <c r="C695" s="35" t="s">
        <v>186</v>
      </c>
      <c r="D695" s="30"/>
      <c r="E695" s="30"/>
      <c r="F695" s="30"/>
      <c r="G695" s="30"/>
      <c r="H695" s="31" t="str">
        <f t="shared" si="48"/>
        <v/>
      </c>
      <c r="I695" s="25"/>
      <c r="J695" s="17"/>
      <c r="K695" s="7"/>
      <c r="L695" s="7"/>
      <c r="M695" s="7"/>
      <c r="N695" s="7"/>
    </row>
    <row r="696" spans="1:14" ht="13.2" x14ac:dyDescent="0.25">
      <c r="A696" s="7"/>
      <c r="B696" s="34"/>
      <c r="C696" s="35" t="s">
        <v>187</v>
      </c>
      <c r="D696" s="30">
        <v>2</v>
      </c>
      <c r="E696" s="30">
        <v>357</v>
      </c>
      <c r="F696" s="30">
        <v>0.25</v>
      </c>
      <c r="G696" s="30"/>
      <c r="H696" s="31" t="str">
        <f t="shared" si="48"/>
        <v/>
      </c>
      <c r="I696" s="25">
        <v>0</v>
      </c>
      <c r="J696" s="17" t="s">
        <v>95</v>
      </c>
      <c r="K696" s="7"/>
      <c r="L696" s="7"/>
      <c r="M696" s="7"/>
      <c r="N696" s="7"/>
    </row>
    <row r="697" spans="1:14" ht="13.2" x14ac:dyDescent="0.25">
      <c r="A697" s="7"/>
      <c r="B697" s="34"/>
      <c r="C697" s="35"/>
      <c r="D697" s="30"/>
      <c r="E697" s="30"/>
      <c r="F697" s="30"/>
      <c r="G697" s="30"/>
      <c r="H697" s="31" t="str">
        <f t="shared" si="48"/>
        <v/>
      </c>
      <c r="I697" s="25"/>
      <c r="J697" s="17" t="s">
        <v>97</v>
      </c>
      <c r="K697" s="7"/>
      <c r="L697" s="7"/>
      <c r="M697" s="7"/>
      <c r="N697" s="7"/>
    </row>
    <row r="698" spans="1:14" ht="13.2" x14ac:dyDescent="0.25">
      <c r="A698" s="7"/>
      <c r="B698" s="33" t="s">
        <v>136</v>
      </c>
      <c r="C698" s="35" t="s">
        <v>188</v>
      </c>
      <c r="D698" s="30"/>
      <c r="E698" s="30"/>
      <c r="F698" s="30"/>
      <c r="G698" s="30"/>
      <c r="H698" s="31" t="str">
        <f t="shared" si="48"/>
        <v/>
      </c>
      <c r="I698" s="25"/>
      <c r="J698" s="17" t="s">
        <v>98</v>
      </c>
      <c r="K698" s="7"/>
      <c r="L698" s="7"/>
      <c r="M698" s="7"/>
      <c r="N698" s="7"/>
    </row>
    <row r="699" spans="1:14" ht="13.2" x14ac:dyDescent="0.25">
      <c r="A699" s="7"/>
      <c r="B699" s="34"/>
      <c r="C699" s="35" t="s">
        <v>189</v>
      </c>
      <c r="D699" s="30">
        <v>2</v>
      </c>
      <c r="E699" s="30">
        <v>25.75</v>
      </c>
      <c r="F699" s="30">
        <v>1.5</v>
      </c>
      <c r="G699" s="30"/>
      <c r="H699" s="31">
        <f t="shared" si="48"/>
        <v>77.25</v>
      </c>
      <c r="I699" s="25"/>
      <c r="J699" s="17" t="s">
        <v>42</v>
      </c>
      <c r="K699" s="7"/>
      <c r="L699" s="7"/>
      <c r="M699" s="7"/>
      <c r="N699" s="7"/>
    </row>
    <row r="700" spans="1:14" ht="13.2" x14ac:dyDescent="0.25">
      <c r="A700" s="7"/>
      <c r="B700" s="34"/>
      <c r="C700" s="35" t="s">
        <v>190</v>
      </c>
      <c r="D700" s="30">
        <v>2</v>
      </c>
      <c r="E700" s="30">
        <v>9</v>
      </c>
      <c r="F700" s="30">
        <v>1.5</v>
      </c>
      <c r="G700" s="30"/>
      <c r="H700" s="31">
        <f t="shared" si="48"/>
        <v>27</v>
      </c>
      <c r="I700" s="25"/>
      <c r="J700" s="45" t="s">
        <v>104</v>
      </c>
      <c r="K700" s="7"/>
      <c r="L700" s="7"/>
      <c r="M700" s="7"/>
      <c r="N700" s="7"/>
    </row>
    <row r="701" spans="1:14" ht="13.2" x14ac:dyDescent="0.25">
      <c r="A701" s="7"/>
      <c r="B701" s="34"/>
      <c r="C701" s="35"/>
      <c r="D701" s="30"/>
      <c r="E701" s="30"/>
      <c r="F701" s="30"/>
      <c r="G701" s="30"/>
      <c r="H701" s="31" t="str">
        <f t="shared" si="48"/>
        <v/>
      </c>
      <c r="I701" s="25"/>
      <c r="J701" s="7"/>
      <c r="K701" s="7"/>
      <c r="L701" s="7"/>
      <c r="M701" s="7"/>
      <c r="N701" s="7"/>
    </row>
    <row r="702" spans="1:14" ht="13.2" x14ac:dyDescent="0.25">
      <c r="A702" s="7"/>
      <c r="B702" s="33" t="s">
        <v>139</v>
      </c>
      <c r="C702" s="74" t="s">
        <v>191</v>
      </c>
      <c r="D702" s="30"/>
      <c r="E702" s="30"/>
      <c r="F702" s="30"/>
      <c r="G702" s="30"/>
      <c r="H702" s="31" t="str">
        <f t="shared" si="48"/>
        <v/>
      </c>
      <c r="I702" s="25"/>
      <c r="J702" s="46"/>
      <c r="K702" s="7"/>
      <c r="L702" s="7"/>
      <c r="M702" s="7"/>
      <c r="N702" s="7"/>
    </row>
    <row r="703" spans="1:14" ht="13.2" x14ac:dyDescent="0.25">
      <c r="A703" s="7"/>
      <c r="B703" s="34"/>
      <c r="C703" s="74" t="s">
        <v>192</v>
      </c>
      <c r="D703" s="30">
        <v>26</v>
      </c>
      <c r="E703" s="30">
        <v>24</v>
      </c>
      <c r="F703" s="30">
        <v>0.25</v>
      </c>
      <c r="G703" s="30"/>
      <c r="H703" s="31">
        <f t="shared" si="48"/>
        <v>156</v>
      </c>
      <c r="I703" s="25"/>
      <c r="J703" s="7"/>
      <c r="K703" s="47"/>
      <c r="L703" s="7"/>
      <c r="M703" s="7"/>
      <c r="N703" s="7"/>
    </row>
    <row r="704" spans="1:14" ht="13.2" x14ac:dyDescent="0.25">
      <c r="A704" s="7"/>
      <c r="B704" s="34"/>
      <c r="C704" s="74" t="s">
        <v>193</v>
      </c>
      <c r="D704" s="30">
        <v>4</v>
      </c>
      <c r="E704" s="30">
        <v>18</v>
      </c>
      <c r="F704" s="30">
        <v>0.25</v>
      </c>
      <c r="G704" s="30"/>
      <c r="H704" s="31">
        <f t="shared" si="48"/>
        <v>18</v>
      </c>
      <c r="I704" s="25"/>
      <c r="J704" s="7"/>
      <c r="K704" s="7"/>
      <c r="L704" s="7"/>
      <c r="M704" s="7"/>
      <c r="N704" s="7"/>
    </row>
    <row r="705" spans="1:14" ht="13.2" x14ac:dyDescent="0.25">
      <c r="A705" s="7"/>
      <c r="B705" s="34"/>
      <c r="C705" s="74"/>
      <c r="D705" s="30"/>
      <c r="E705" s="30"/>
      <c r="F705" s="30"/>
      <c r="G705" s="30"/>
      <c r="H705" s="31" t="str">
        <f t="shared" si="48"/>
        <v/>
      </c>
      <c r="I705" s="25"/>
      <c r="J705" s="7"/>
      <c r="K705" s="7"/>
      <c r="L705" s="7"/>
      <c r="M705" s="7"/>
      <c r="N705" s="7"/>
    </row>
    <row r="706" spans="1:14" ht="13.2" x14ac:dyDescent="0.25">
      <c r="A706" s="7"/>
      <c r="B706" s="33" t="s">
        <v>143</v>
      </c>
      <c r="C706" s="74" t="s">
        <v>194</v>
      </c>
      <c r="D706" s="30"/>
      <c r="E706" s="30"/>
      <c r="F706" s="30"/>
      <c r="G706" s="30"/>
      <c r="H706" s="31" t="str">
        <f t="shared" si="48"/>
        <v/>
      </c>
      <c r="I706" s="25"/>
      <c r="J706" s="7"/>
      <c r="K706" s="7"/>
      <c r="L706" s="7"/>
      <c r="M706" s="7"/>
      <c r="N706" s="7"/>
    </row>
    <row r="707" spans="1:14" ht="13.2" x14ac:dyDescent="0.25">
      <c r="A707" s="7"/>
      <c r="B707" s="34"/>
      <c r="C707" s="74" t="s">
        <v>195</v>
      </c>
      <c r="D707" s="30">
        <v>1</v>
      </c>
      <c r="E707" s="30">
        <v>143</v>
      </c>
      <c r="F707" s="30"/>
      <c r="G707" s="30">
        <f>1+1+0.75</f>
        <v>2.75</v>
      </c>
      <c r="H707" s="31">
        <f t="shared" si="48"/>
        <v>393.25</v>
      </c>
      <c r="I707" s="25"/>
      <c r="J707" s="7"/>
      <c r="K707" s="7"/>
      <c r="L707" s="7"/>
      <c r="M707" s="7"/>
      <c r="N707" s="7"/>
    </row>
    <row r="708" spans="1:14" ht="13.2" x14ac:dyDescent="0.25">
      <c r="A708" s="7"/>
      <c r="B708" s="34"/>
      <c r="C708" s="74"/>
      <c r="D708" s="30"/>
      <c r="E708" s="30"/>
      <c r="F708" s="30"/>
      <c r="G708" s="30"/>
      <c r="H708" s="31" t="str">
        <f t="shared" si="48"/>
        <v/>
      </c>
      <c r="I708" s="25"/>
      <c r="J708" s="7"/>
      <c r="K708" s="7"/>
      <c r="L708" s="7"/>
      <c r="M708" s="7"/>
      <c r="N708" s="7"/>
    </row>
    <row r="709" spans="1:14" ht="13.2" x14ac:dyDescent="0.25">
      <c r="A709" s="7"/>
      <c r="B709" s="33" t="s">
        <v>151</v>
      </c>
      <c r="C709" s="74" t="s">
        <v>196</v>
      </c>
      <c r="D709" s="30"/>
      <c r="E709" s="30"/>
      <c r="F709" s="30"/>
      <c r="G709" s="30"/>
      <c r="H709" s="31" t="str">
        <f t="shared" si="48"/>
        <v/>
      </c>
      <c r="I709" s="25"/>
      <c r="J709" s="7"/>
      <c r="K709" s="7"/>
      <c r="L709" s="7"/>
      <c r="M709" s="7"/>
      <c r="N709" s="7"/>
    </row>
    <row r="710" spans="1:14" ht="13.2" x14ac:dyDescent="0.25">
      <c r="A710" s="7"/>
      <c r="B710" s="34"/>
      <c r="C710" s="74" t="s">
        <v>174</v>
      </c>
      <c r="D710" s="30">
        <v>1</v>
      </c>
      <c r="E710" s="30">
        <v>25</v>
      </c>
      <c r="F710" s="30">
        <v>16</v>
      </c>
      <c r="G710" s="30"/>
      <c r="H710" s="31">
        <f t="shared" si="48"/>
        <v>400</v>
      </c>
      <c r="I710" s="25"/>
      <c r="J710" s="7"/>
      <c r="K710" s="7"/>
      <c r="L710" s="7"/>
      <c r="M710" s="7"/>
      <c r="N710" s="7"/>
    </row>
    <row r="711" spans="1:14" ht="13.2" x14ac:dyDescent="0.25">
      <c r="A711" s="7"/>
      <c r="B711" s="34"/>
      <c r="C711" s="74" t="s">
        <v>175</v>
      </c>
      <c r="D711" s="30">
        <v>1</v>
      </c>
      <c r="E711" s="30">
        <v>25</v>
      </c>
      <c r="F711" s="30">
        <v>16</v>
      </c>
      <c r="G711" s="30"/>
      <c r="H711" s="31">
        <f t="shared" si="48"/>
        <v>400</v>
      </c>
      <c r="I711" s="25"/>
      <c r="J711" s="7"/>
      <c r="K711" s="7"/>
      <c r="L711" s="7"/>
      <c r="M711" s="7"/>
      <c r="N711" s="7"/>
    </row>
    <row r="712" spans="1:14" ht="13.2" x14ac:dyDescent="0.25">
      <c r="A712" s="7"/>
      <c r="B712" s="34"/>
      <c r="C712" s="74" t="s">
        <v>197</v>
      </c>
      <c r="D712" s="30">
        <v>1</v>
      </c>
      <c r="E712" s="30">
        <v>25</v>
      </c>
      <c r="F712" s="30">
        <v>9</v>
      </c>
      <c r="G712" s="30"/>
      <c r="H712" s="31">
        <f t="shared" si="48"/>
        <v>225</v>
      </c>
      <c r="I712" s="25"/>
      <c r="J712" s="7"/>
      <c r="K712" s="7"/>
      <c r="L712" s="7"/>
      <c r="M712" s="7"/>
      <c r="N712" s="7"/>
    </row>
    <row r="713" spans="1:14" ht="13.2" x14ac:dyDescent="0.25">
      <c r="A713" s="7"/>
      <c r="B713" s="34"/>
      <c r="C713" s="74" t="s">
        <v>198</v>
      </c>
      <c r="D713" s="30">
        <v>1</v>
      </c>
      <c r="E713" s="30">
        <v>146</v>
      </c>
      <c r="F713" s="30">
        <v>1.5</v>
      </c>
      <c r="G713" s="30"/>
      <c r="H713" s="31">
        <f t="shared" si="48"/>
        <v>219</v>
      </c>
      <c r="I713" s="25"/>
      <c r="J713" s="7"/>
      <c r="K713" s="7"/>
      <c r="L713" s="7"/>
      <c r="M713" s="7"/>
      <c r="N713" s="7"/>
    </row>
    <row r="714" spans="1:14" ht="13.2" x14ac:dyDescent="0.25">
      <c r="A714" s="7"/>
      <c r="B714" s="34"/>
      <c r="C714" s="74" t="s">
        <v>199</v>
      </c>
      <c r="D714" s="30">
        <v>1</v>
      </c>
      <c r="E714" s="30">
        <v>146</v>
      </c>
      <c r="F714" s="30">
        <v>0.5</v>
      </c>
      <c r="G714" s="30"/>
      <c r="H714" s="31">
        <f t="shared" si="48"/>
        <v>73</v>
      </c>
      <c r="I714" s="25"/>
      <c r="J714" s="7"/>
      <c r="K714" s="7"/>
      <c r="L714" s="7"/>
      <c r="M714" s="7"/>
      <c r="N714" s="7"/>
    </row>
    <row r="715" spans="1:14" ht="13.2" x14ac:dyDescent="0.25">
      <c r="A715" s="7"/>
      <c r="B715" s="34"/>
      <c r="C715" s="74"/>
      <c r="D715" s="30"/>
      <c r="E715" s="30"/>
      <c r="F715" s="30"/>
      <c r="G715" s="30"/>
      <c r="H715" s="31" t="str">
        <f t="shared" si="48"/>
        <v/>
      </c>
      <c r="I715" s="25"/>
      <c r="J715" s="7"/>
      <c r="K715" s="7"/>
      <c r="L715" s="7"/>
      <c r="M715" s="7"/>
      <c r="N715" s="7"/>
    </row>
    <row r="716" spans="1:14" ht="13.2" x14ac:dyDescent="0.25">
      <c r="A716" s="7"/>
      <c r="B716" s="33" t="s">
        <v>200</v>
      </c>
      <c r="C716" s="74" t="s">
        <v>51</v>
      </c>
      <c r="D716" s="30"/>
      <c r="E716" s="30"/>
      <c r="F716" s="30"/>
      <c r="G716" s="30"/>
      <c r="H716" s="31" t="str">
        <f t="shared" si="48"/>
        <v/>
      </c>
      <c r="I716" s="25"/>
      <c r="J716" s="7"/>
      <c r="K716" s="7"/>
      <c r="L716" s="7"/>
      <c r="M716" s="7"/>
      <c r="N716" s="7"/>
    </row>
    <row r="717" spans="1:14" ht="13.2" x14ac:dyDescent="0.25">
      <c r="A717" s="7"/>
      <c r="B717" s="34"/>
      <c r="C717" s="74" t="s">
        <v>201</v>
      </c>
      <c r="D717" s="30">
        <v>-2</v>
      </c>
      <c r="E717" s="30">
        <f>$M$5</f>
        <v>4</v>
      </c>
      <c r="F717" s="30"/>
      <c r="G717" s="30">
        <f>$N$5</f>
        <v>8</v>
      </c>
      <c r="H717" s="31">
        <f t="shared" si="48"/>
        <v>-64</v>
      </c>
      <c r="I717" s="25"/>
      <c r="J717" s="7"/>
      <c r="K717" s="7"/>
      <c r="L717" s="7"/>
      <c r="M717" s="7"/>
      <c r="N717" s="7"/>
    </row>
    <row r="718" spans="1:14" ht="13.2" x14ac:dyDescent="0.25">
      <c r="A718" s="7"/>
      <c r="B718" s="34"/>
      <c r="C718" s="74"/>
      <c r="D718" s="30"/>
      <c r="E718" s="30"/>
      <c r="F718" s="30"/>
      <c r="G718" s="30"/>
      <c r="H718" s="31" t="str">
        <f t="shared" si="48"/>
        <v/>
      </c>
      <c r="I718" s="25"/>
      <c r="J718" s="7"/>
      <c r="K718" s="7"/>
      <c r="L718" s="7"/>
      <c r="M718" s="7"/>
      <c r="N718" s="7"/>
    </row>
    <row r="719" spans="1:14" ht="13.2" x14ac:dyDescent="0.25">
      <c r="A719" s="7"/>
      <c r="B719" s="34"/>
      <c r="C719" s="74" t="s">
        <v>202</v>
      </c>
      <c r="D719" s="30">
        <v>-13</v>
      </c>
      <c r="E719" s="30">
        <f>$M$7</f>
        <v>4</v>
      </c>
      <c r="F719" s="30"/>
      <c r="G719" s="30">
        <f>$N$7</f>
        <v>6</v>
      </c>
      <c r="H719" s="31">
        <f t="shared" si="48"/>
        <v>-312</v>
      </c>
      <c r="I719" s="25"/>
      <c r="J719" s="7"/>
      <c r="K719" s="7"/>
      <c r="L719" s="7"/>
      <c r="M719" s="7"/>
      <c r="N719" s="7"/>
    </row>
    <row r="720" spans="1:14" ht="13.2" x14ac:dyDescent="0.25">
      <c r="A720" s="7"/>
      <c r="B720" s="34"/>
      <c r="C720" s="49"/>
      <c r="D720" s="22"/>
      <c r="E720" s="22"/>
      <c r="F720" s="22"/>
      <c r="G720" s="22"/>
      <c r="H720" s="31" t="str">
        <f t="shared" si="48"/>
        <v/>
      </c>
      <c r="I720" s="25"/>
      <c r="J720" s="7"/>
      <c r="K720" s="7"/>
      <c r="L720" s="7"/>
      <c r="M720" s="7"/>
      <c r="N720" s="7"/>
    </row>
    <row r="721" spans="1:14" ht="13.2" x14ac:dyDescent="0.25">
      <c r="A721" s="7"/>
      <c r="B721" s="34"/>
      <c r="C721" s="49"/>
      <c r="D721" s="22"/>
      <c r="E721" s="22"/>
      <c r="F721" s="22"/>
      <c r="G721" s="22"/>
      <c r="H721" s="24" t="str">
        <f t="shared" si="48"/>
        <v/>
      </c>
      <c r="I721" s="25"/>
      <c r="J721" s="7"/>
      <c r="K721" s="7"/>
      <c r="L721" s="7"/>
      <c r="M721" s="7"/>
      <c r="N721" s="7"/>
    </row>
    <row r="722" spans="1:14" ht="13.2" x14ac:dyDescent="0.25">
      <c r="A722" s="7"/>
      <c r="B722" s="36"/>
      <c r="C722" s="51"/>
      <c r="D722" s="51"/>
      <c r="E722" s="38"/>
      <c r="F722" s="477" t="s">
        <v>85</v>
      </c>
      <c r="G722" s="478"/>
      <c r="H722" s="52">
        <f>IF(SUM(H668:H721)=0,"",SUM(H668:H721))</f>
        <v>5034.6499999999996</v>
      </c>
      <c r="I722" s="53" t="str">
        <f>IF(I667="1%steel","cft",IF(I667="1.5%steel","cft",IF(I667="2%steel","cft",I667)))</f>
        <v>sft</v>
      </c>
      <c r="J722" s="7"/>
      <c r="K722" s="7"/>
      <c r="L722" s="7"/>
      <c r="M722" s="7"/>
      <c r="N722" s="7"/>
    </row>
    <row r="723" spans="1:14" ht="13.2" x14ac:dyDescent="0.25">
      <c r="A723" s="7"/>
      <c r="B723" s="7"/>
      <c r="C723" s="7"/>
      <c r="D723" s="7"/>
      <c r="E723" s="7"/>
      <c r="F723" s="475" t="s">
        <v>86</v>
      </c>
      <c r="G723" s="476"/>
      <c r="H723" s="41">
        <v>0</v>
      </c>
      <c r="I723" s="54" t="str">
        <f>I722</f>
        <v>sft</v>
      </c>
      <c r="J723" s="7"/>
      <c r="K723" s="7"/>
      <c r="L723" s="7"/>
      <c r="M723" s="7"/>
      <c r="N723" s="7"/>
    </row>
    <row r="724" spans="1:14" ht="13.2" x14ac:dyDescent="0.25">
      <c r="A724" s="7"/>
      <c r="B724" s="7"/>
      <c r="C724" s="7"/>
      <c r="D724" s="7"/>
      <c r="E724" s="7"/>
      <c r="F724" s="477" t="s">
        <v>87</v>
      </c>
      <c r="G724" s="478"/>
      <c r="H724" s="55">
        <f>H723+H722</f>
        <v>5034.6499999999996</v>
      </c>
      <c r="I724" s="53" t="str">
        <f>I722</f>
        <v>sft</v>
      </c>
      <c r="J724" s="7"/>
      <c r="K724" s="7"/>
      <c r="L724" s="7"/>
      <c r="M724" s="7"/>
      <c r="N724" s="7"/>
    </row>
    <row r="725" spans="1:14" ht="13.2" x14ac:dyDescent="0.25">
      <c r="A725" s="7"/>
      <c r="B725" s="7"/>
      <c r="C725" s="7"/>
      <c r="D725" s="7"/>
      <c r="E725" s="7"/>
      <c r="F725" s="7"/>
      <c r="G725" s="7"/>
      <c r="H725" s="7"/>
      <c r="I725" s="7"/>
      <c r="J725" s="7"/>
      <c r="K725" s="7"/>
      <c r="L725" s="7"/>
      <c r="M725" s="7"/>
      <c r="N725" s="7"/>
    </row>
    <row r="726" spans="1:14" ht="13.2" x14ac:dyDescent="0.25">
      <c r="A726" s="7"/>
      <c r="B726" s="7"/>
      <c r="C726" s="7"/>
      <c r="D726" s="7"/>
      <c r="E726" s="7"/>
      <c r="F726" s="7"/>
      <c r="G726" s="7"/>
      <c r="H726" s="7"/>
      <c r="I726" s="7"/>
      <c r="J726" s="7"/>
      <c r="K726" s="7"/>
      <c r="L726" s="7"/>
      <c r="M726" s="7"/>
      <c r="N726" s="7"/>
    </row>
    <row r="727" spans="1:14" ht="13.2" x14ac:dyDescent="0.25">
      <c r="A727" s="7"/>
      <c r="B727" s="7"/>
      <c r="C727" s="7"/>
      <c r="D727" s="7"/>
      <c r="E727" s="7"/>
      <c r="F727" s="7"/>
      <c r="G727" s="7"/>
      <c r="H727" s="7"/>
      <c r="I727" s="7"/>
      <c r="J727" s="7"/>
      <c r="K727" s="7"/>
      <c r="L727" s="7"/>
      <c r="M727" s="7"/>
      <c r="N727" s="7"/>
    </row>
    <row r="728" spans="1:14" ht="13.2" x14ac:dyDescent="0.25">
      <c r="A728" s="7"/>
      <c r="B728" s="7"/>
      <c r="C728" s="7"/>
      <c r="D728" s="7"/>
      <c r="E728" s="7"/>
      <c r="F728" s="7"/>
      <c r="G728" s="7"/>
      <c r="H728" s="7"/>
      <c r="I728" s="7"/>
      <c r="J728" s="7"/>
      <c r="K728" s="7"/>
      <c r="L728" s="7"/>
      <c r="M728" s="7"/>
      <c r="N728" s="7"/>
    </row>
    <row r="729" spans="1:14" ht="24" customHeight="1" x14ac:dyDescent="0.25">
      <c r="A729" s="7"/>
      <c r="B729" s="12" t="s">
        <v>203</v>
      </c>
      <c r="C729" s="13" t="s">
        <v>27</v>
      </c>
      <c r="D729" s="14"/>
      <c r="E729" s="14"/>
      <c r="F729" s="14"/>
      <c r="G729" s="15"/>
      <c r="H729" s="14"/>
      <c r="I729" s="16" t="s">
        <v>42</v>
      </c>
      <c r="J729" s="17" t="s">
        <v>54</v>
      </c>
      <c r="K729" s="7"/>
      <c r="L729" s="7"/>
      <c r="M729" s="7"/>
      <c r="N729" s="7"/>
    </row>
    <row r="730" spans="1:14" ht="53.25" customHeight="1" x14ac:dyDescent="0.25">
      <c r="A730" s="7"/>
      <c r="B730" s="48">
        <f>B668+1</f>
        <v>28</v>
      </c>
      <c r="C730" s="21" t="str">
        <f>'03-B.O.Q CIVIL WORK'!D46</f>
        <v>DOOR FIXING WITH CHOWKAT
Fixing doors, including chowkats in position, ensuring proper alignment, anchorage, and operation, complete in all respects in accordance with specifications and the Engineer’s instructions.</v>
      </c>
      <c r="D730" s="22"/>
      <c r="E730" s="22"/>
      <c r="F730" s="49"/>
      <c r="G730" s="22"/>
      <c r="H730" s="24" t="str">
        <f t="shared" ref="H730:H740" si="50">IF(PRODUCT(D730,E730,F730,G730,I730)=0,"",PRODUCT(D730,E730,F730,G730,I730))</f>
        <v/>
      </c>
      <c r="I730" s="25"/>
      <c r="J730" s="17" t="s">
        <v>56</v>
      </c>
      <c r="K730" s="7"/>
      <c r="L730" s="7"/>
      <c r="M730" s="7"/>
      <c r="N730" s="7"/>
    </row>
    <row r="731" spans="1:14" ht="13.2" x14ac:dyDescent="0.25">
      <c r="A731" s="7"/>
      <c r="B731" s="34"/>
      <c r="C731" s="50"/>
      <c r="D731" s="22"/>
      <c r="E731" s="22"/>
      <c r="F731" s="22"/>
      <c r="G731" s="22"/>
      <c r="H731" s="31" t="str">
        <f t="shared" si="50"/>
        <v/>
      </c>
      <c r="I731" s="25"/>
      <c r="J731" s="17" t="s">
        <v>58</v>
      </c>
      <c r="K731" s="7"/>
      <c r="L731" s="7"/>
      <c r="M731" s="7"/>
      <c r="N731" s="7"/>
    </row>
    <row r="732" spans="1:14" ht="13.2" x14ac:dyDescent="0.25">
      <c r="A732" s="7"/>
      <c r="B732" s="28" t="s">
        <v>62</v>
      </c>
      <c r="C732" s="74" t="s">
        <v>204</v>
      </c>
      <c r="D732" s="30"/>
      <c r="E732" s="30"/>
      <c r="F732" s="30"/>
      <c r="G732" s="30"/>
      <c r="H732" s="31" t="str">
        <f t="shared" si="50"/>
        <v/>
      </c>
      <c r="I732" s="25"/>
      <c r="J732" s="17" t="s">
        <v>60</v>
      </c>
      <c r="K732" s="7"/>
      <c r="L732" s="7"/>
      <c r="M732" s="7"/>
      <c r="N732" s="7"/>
    </row>
    <row r="733" spans="1:14" ht="13.2" x14ac:dyDescent="0.25">
      <c r="A733" s="7"/>
      <c r="B733" s="34"/>
      <c r="C733" s="74" t="s">
        <v>201</v>
      </c>
      <c r="D733" s="30">
        <f>$L$5</f>
        <v>2</v>
      </c>
      <c r="E733" s="30"/>
      <c r="F733" s="30"/>
      <c r="G733" s="30"/>
      <c r="H733" s="31">
        <f t="shared" si="50"/>
        <v>2</v>
      </c>
      <c r="I733" s="25"/>
      <c r="J733" s="17" t="s">
        <v>32</v>
      </c>
      <c r="K733" s="7"/>
      <c r="L733" s="7"/>
      <c r="M733" s="7"/>
      <c r="N733" s="7"/>
    </row>
    <row r="734" spans="1:14" ht="13.2" x14ac:dyDescent="0.25">
      <c r="A734" s="7"/>
      <c r="B734" s="34"/>
      <c r="C734" s="74"/>
      <c r="D734" s="30"/>
      <c r="E734" s="30"/>
      <c r="F734" s="30"/>
      <c r="G734" s="30"/>
      <c r="H734" s="31" t="str">
        <f t="shared" si="50"/>
        <v/>
      </c>
      <c r="I734" s="25"/>
      <c r="J734" s="17" t="s">
        <v>89</v>
      </c>
      <c r="K734" s="7"/>
      <c r="L734" s="7"/>
      <c r="M734" s="7"/>
      <c r="N734" s="7"/>
    </row>
    <row r="735" spans="1:14" ht="13.2" x14ac:dyDescent="0.25">
      <c r="A735" s="7"/>
      <c r="B735" s="34"/>
      <c r="C735" s="74"/>
      <c r="D735" s="30"/>
      <c r="E735" s="30"/>
      <c r="F735" s="30"/>
      <c r="G735" s="30"/>
      <c r="H735" s="31" t="str">
        <f t="shared" si="50"/>
        <v/>
      </c>
      <c r="I735" s="25"/>
      <c r="J735" s="17" t="s">
        <v>95</v>
      </c>
      <c r="K735" s="7"/>
      <c r="L735" s="7"/>
      <c r="M735" s="7"/>
      <c r="N735" s="7"/>
    </row>
    <row r="736" spans="1:14" ht="13.2" x14ac:dyDescent="0.25">
      <c r="A736" s="7"/>
      <c r="B736" s="34"/>
      <c r="C736" s="49"/>
      <c r="D736" s="22"/>
      <c r="E736" s="22"/>
      <c r="F736" s="22"/>
      <c r="G736" s="22"/>
      <c r="H736" s="31" t="str">
        <f t="shared" si="50"/>
        <v/>
      </c>
      <c r="I736" s="25"/>
      <c r="J736" s="17" t="s">
        <v>97</v>
      </c>
      <c r="K736" s="7"/>
      <c r="L736" s="7"/>
      <c r="M736" s="7"/>
      <c r="N736" s="7"/>
    </row>
    <row r="737" spans="1:14" ht="13.2" x14ac:dyDescent="0.25">
      <c r="A737" s="7"/>
      <c r="B737" s="34"/>
      <c r="C737" s="49"/>
      <c r="D737" s="22"/>
      <c r="E737" s="22"/>
      <c r="F737" s="22"/>
      <c r="G737" s="22"/>
      <c r="H737" s="24" t="str">
        <f t="shared" si="50"/>
        <v/>
      </c>
      <c r="I737" s="25"/>
      <c r="J737" s="7"/>
      <c r="K737" s="7"/>
      <c r="L737" s="7"/>
      <c r="M737" s="7"/>
      <c r="N737" s="7"/>
    </row>
    <row r="738" spans="1:14" ht="13.2" x14ac:dyDescent="0.25">
      <c r="A738" s="7"/>
      <c r="B738" s="34"/>
      <c r="C738" s="49"/>
      <c r="D738" s="22"/>
      <c r="E738" s="22"/>
      <c r="F738" s="22"/>
      <c r="G738" s="22"/>
      <c r="H738" s="24" t="str">
        <f t="shared" si="50"/>
        <v/>
      </c>
      <c r="I738" s="25"/>
      <c r="J738" s="7"/>
      <c r="K738" s="7"/>
      <c r="L738" s="7"/>
      <c r="M738" s="7"/>
      <c r="N738" s="7"/>
    </row>
    <row r="739" spans="1:14" ht="13.2" x14ac:dyDescent="0.25">
      <c r="A739" s="7"/>
      <c r="B739" s="34"/>
      <c r="C739" s="49"/>
      <c r="D739" s="22"/>
      <c r="E739" s="22"/>
      <c r="F739" s="22"/>
      <c r="G739" s="22"/>
      <c r="H739" s="24" t="str">
        <f t="shared" si="50"/>
        <v/>
      </c>
      <c r="I739" s="25"/>
      <c r="J739" s="7"/>
      <c r="K739" s="7"/>
      <c r="L739" s="7"/>
      <c r="M739" s="7"/>
      <c r="N739" s="7"/>
    </row>
    <row r="740" spans="1:14" ht="13.2" x14ac:dyDescent="0.25">
      <c r="A740" s="7"/>
      <c r="B740" s="34"/>
      <c r="C740" s="49"/>
      <c r="D740" s="22"/>
      <c r="E740" s="22"/>
      <c r="F740" s="22"/>
      <c r="G740" s="22"/>
      <c r="H740" s="24" t="str">
        <f t="shared" si="50"/>
        <v/>
      </c>
      <c r="I740" s="25"/>
      <c r="J740" s="7"/>
      <c r="K740" s="7"/>
      <c r="L740" s="7"/>
      <c r="M740" s="7"/>
      <c r="N740" s="7"/>
    </row>
    <row r="741" spans="1:14" ht="13.2" x14ac:dyDescent="0.25">
      <c r="A741" s="7"/>
      <c r="B741" s="36"/>
      <c r="C741" s="51"/>
      <c r="D741" s="51"/>
      <c r="E741" s="38"/>
      <c r="F741" s="477" t="s">
        <v>85</v>
      </c>
      <c r="G741" s="478"/>
      <c r="H741" s="55">
        <f>IF(SUM(H730:H740)=0,"",SUM(H730:H740))</f>
        <v>2</v>
      </c>
      <c r="I741" s="53" t="str">
        <f>IF(I729="1%steel","cft",IF(I729="1.5%steel","cft",IF(I729="2%steel","cft",I729)))</f>
        <v>No</v>
      </c>
      <c r="J741" s="7"/>
      <c r="K741" s="7"/>
      <c r="L741" s="7"/>
      <c r="M741" s="7"/>
      <c r="N741" s="7"/>
    </row>
    <row r="742" spans="1:14" ht="13.2" x14ac:dyDescent="0.25">
      <c r="A742" s="7"/>
      <c r="B742" s="7"/>
      <c r="C742" s="7"/>
      <c r="D742" s="7"/>
      <c r="E742" s="7"/>
      <c r="F742" s="475" t="s">
        <v>86</v>
      </c>
      <c r="G742" s="476"/>
      <c r="H742" s="41">
        <v>0</v>
      </c>
      <c r="I742" s="54" t="str">
        <f>I741</f>
        <v>No</v>
      </c>
      <c r="J742" s="7"/>
      <c r="K742" s="7"/>
      <c r="L742" s="7"/>
      <c r="M742" s="7"/>
      <c r="N742" s="7"/>
    </row>
    <row r="743" spans="1:14" ht="13.2" x14ac:dyDescent="0.25">
      <c r="A743" s="7"/>
      <c r="B743" s="7"/>
      <c r="C743" s="7"/>
      <c r="D743" s="7"/>
      <c r="E743" s="7"/>
      <c r="F743" s="477" t="s">
        <v>87</v>
      </c>
      <c r="G743" s="478"/>
      <c r="H743" s="55">
        <f>H742+H741</f>
        <v>2</v>
      </c>
      <c r="I743" s="53" t="str">
        <f>I741</f>
        <v>No</v>
      </c>
      <c r="J743" s="7"/>
      <c r="K743" s="7"/>
      <c r="L743" s="7"/>
      <c r="M743" s="7"/>
      <c r="N743" s="7"/>
    </row>
    <row r="744" spans="1:14" ht="13.2" x14ac:dyDescent="0.25">
      <c r="A744" s="7"/>
      <c r="B744" s="7"/>
      <c r="C744" s="7"/>
      <c r="D744" s="7"/>
      <c r="E744" s="7"/>
      <c r="F744" s="7"/>
      <c r="G744" s="7"/>
      <c r="H744" s="7"/>
      <c r="I744" s="7"/>
      <c r="J744" s="7"/>
      <c r="K744" s="7"/>
      <c r="L744" s="7"/>
      <c r="M744" s="7"/>
      <c r="N744" s="7"/>
    </row>
    <row r="745" spans="1:14" ht="13.2" x14ac:dyDescent="0.25">
      <c r="A745" s="7"/>
      <c r="B745" s="7"/>
      <c r="C745" s="7"/>
      <c r="D745" s="7"/>
      <c r="E745" s="7"/>
      <c r="F745" s="7"/>
      <c r="G745" s="7"/>
      <c r="H745" s="7"/>
      <c r="I745" s="7"/>
      <c r="J745" s="7"/>
      <c r="K745" s="7"/>
      <c r="L745" s="7"/>
      <c r="M745" s="7"/>
      <c r="N745" s="7"/>
    </row>
    <row r="746" spans="1:14" ht="24" customHeight="1" x14ac:dyDescent="0.25">
      <c r="A746" s="7"/>
      <c r="B746" s="12" t="s">
        <v>203</v>
      </c>
      <c r="C746" s="13" t="s">
        <v>27</v>
      </c>
      <c r="D746" s="14"/>
      <c r="E746" s="14"/>
      <c r="F746" s="14"/>
      <c r="G746" s="15"/>
      <c r="H746" s="14"/>
      <c r="I746" s="16" t="s">
        <v>42</v>
      </c>
      <c r="J746" s="17" t="s">
        <v>54</v>
      </c>
      <c r="K746" s="7"/>
      <c r="L746" s="7"/>
      <c r="M746" s="7"/>
      <c r="N746" s="7"/>
    </row>
    <row r="747" spans="1:14" ht="52.8" x14ac:dyDescent="0.25">
      <c r="A747" s="7"/>
      <c r="B747" s="48">
        <f>B730+1</f>
        <v>29</v>
      </c>
      <c r="C747" s="21" t="str">
        <f>'03-B.O.Q CIVIL WORK'!D47</f>
        <v>WINDOW FIXING WITH CHOWKAT
Fixing windows, including chowkats in position, including proper alignment, anchorage, and smooth operation, complete in all respects.</v>
      </c>
      <c r="D747" s="22"/>
      <c r="E747" s="22"/>
      <c r="F747" s="49"/>
      <c r="G747" s="22"/>
      <c r="H747" s="24" t="str">
        <f t="shared" ref="H747:H757" si="51">IF(PRODUCT(D747,E747,F747,G747,I747)=0,"",PRODUCT(D747,E747,F747,G747,I747))</f>
        <v/>
      </c>
      <c r="I747" s="25"/>
      <c r="J747" s="17" t="s">
        <v>56</v>
      </c>
      <c r="K747" s="7"/>
      <c r="L747" s="7"/>
      <c r="M747" s="7"/>
      <c r="N747" s="7"/>
    </row>
    <row r="748" spans="1:14" ht="13.2" x14ac:dyDescent="0.25">
      <c r="A748" s="7"/>
      <c r="B748" s="34"/>
      <c r="C748" s="50"/>
      <c r="D748" s="22"/>
      <c r="E748" s="22"/>
      <c r="F748" s="22"/>
      <c r="G748" s="22"/>
      <c r="H748" s="24" t="str">
        <f t="shared" si="51"/>
        <v/>
      </c>
      <c r="I748" s="25"/>
      <c r="J748" s="17" t="s">
        <v>58</v>
      </c>
      <c r="K748" s="7"/>
      <c r="L748" s="7"/>
      <c r="M748" s="7"/>
      <c r="N748" s="7"/>
    </row>
    <row r="749" spans="1:14" ht="13.2" x14ac:dyDescent="0.25">
      <c r="A749" s="7"/>
      <c r="B749" s="28" t="s">
        <v>62</v>
      </c>
      <c r="C749" s="74" t="s">
        <v>204</v>
      </c>
      <c r="D749" s="30"/>
      <c r="E749" s="30"/>
      <c r="F749" s="30"/>
      <c r="G749" s="30"/>
      <c r="H749" s="24" t="str">
        <f t="shared" si="51"/>
        <v/>
      </c>
      <c r="I749" s="25"/>
      <c r="J749" s="17" t="s">
        <v>60</v>
      </c>
      <c r="K749" s="7"/>
      <c r="L749" s="7"/>
      <c r="M749" s="7"/>
      <c r="N749" s="7"/>
    </row>
    <row r="750" spans="1:14" ht="13.2" x14ac:dyDescent="0.25">
      <c r="A750" s="7"/>
      <c r="B750" s="34"/>
      <c r="C750" s="74"/>
      <c r="D750" s="30"/>
      <c r="E750" s="30"/>
      <c r="F750" s="30"/>
      <c r="G750" s="30"/>
      <c r="H750" s="31" t="str">
        <f t="shared" si="51"/>
        <v/>
      </c>
      <c r="I750" s="25"/>
      <c r="J750" s="17" t="s">
        <v>32</v>
      </c>
      <c r="K750" s="7"/>
      <c r="L750" s="7"/>
      <c r="M750" s="7"/>
      <c r="N750" s="7"/>
    </row>
    <row r="751" spans="1:14" ht="13.2" x14ac:dyDescent="0.25">
      <c r="A751" s="7"/>
      <c r="B751" s="34"/>
      <c r="C751" s="74" t="s">
        <v>202</v>
      </c>
      <c r="D751" s="30">
        <f>$L$7</f>
        <v>13</v>
      </c>
      <c r="E751" s="30"/>
      <c r="F751" s="30"/>
      <c r="G751" s="30"/>
      <c r="H751" s="31">
        <f t="shared" si="51"/>
        <v>13</v>
      </c>
      <c r="I751" s="25"/>
      <c r="J751" s="17" t="s">
        <v>89</v>
      </c>
      <c r="K751" s="7"/>
      <c r="L751" s="7"/>
      <c r="M751" s="7"/>
      <c r="N751" s="7"/>
    </row>
    <row r="752" spans="1:14" ht="13.2" x14ac:dyDescent="0.25">
      <c r="A752" s="7"/>
      <c r="B752" s="34"/>
      <c r="C752" s="74"/>
      <c r="D752" s="30"/>
      <c r="E752" s="30"/>
      <c r="F752" s="30"/>
      <c r="G752" s="30"/>
      <c r="H752" s="31" t="str">
        <f t="shared" si="51"/>
        <v/>
      </c>
      <c r="I752" s="25"/>
      <c r="J752" s="17" t="s">
        <v>95</v>
      </c>
      <c r="K752" s="7"/>
      <c r="L752" s="7"/>
      <c r="M752" s="7"/>
      <c r="N752" s="7"/>
    </row>
    <row r="753" spans="1:14" ht="13.2" x14ac:dyDescent="0.25">
      <c r="A753" s="7"/>
      <c r="B753" s="34"/>
      <c r="C753" s="49"/>
      <c r="D753" s="22"/>
      <c r="E753" s="22"/>
      <c r="F753" s="22"/>
      <c r="G753" s="22"/>
      <c r="H753" s="31" t="str">
        <f t="shared" si="51"/>
        <v/>
      </c>
      <c r="I753" s="25"/>
      <c r="J753" s="17" t="s">
        <v>97</v>
      </c>
      <c r="K753" s="7"/>
      <c r="L753" s="7"/>
      <c r="M753" s="7"/>
      <c r="N753" s="7"/>
    </row>
    <row r="754" spans="1:14" ht="13.2" x14ac:dyDescent="0.25">
      <c r="A754" s="7"/>
      <c r="B754" s="34"/>
      <c r="C754" s="49"/>
      <c r="D754" s="22"/>
      <c r="E754" s="22"/>
      <c r="F754" s="22"/>
      <c r="G754" s="22"/>
      <c r="H754" s="24" t="str">
        <f t="shared" si="51"/>
        <v/>
      </c>
      <c r="I754" s="25"/>
      <c r="J754" s="46"/>
      <c r="K754" s="7"/>
      <c r="L754" s="7"/>
      <c r="M754" s="7"/>
      <c r="N754" s="7"/>
    </row>
    <row r="755" spans="1:14" ht="13.2" x14ac:dyDescent="0.25">
      <c r="A755" s="7"/>
      <c r="B755" s="34"/>
      <c r="C755" s="49"/>
      <c r="D755" s="22"/>
      <c r="E755" s="22"/>
      <c r="F755" s="22"/>
      <c r="G755" s="22"/>
      <c r="H755" s="24" t="str">
        <f t="shared" si="51"/>
        <v/>
      </c>
      <c r="I755" s="25"/>
      <c r="J755" s="7"/>
      <c r="K755" s="7"/>
      <c r="L755" s="7"/>
      <c r="M755" s="7"/>
      <c r="N755" s="7"/>
    </row>
    <row r="756" spans="1:14" ht="13.2" x14ac:dyDescent="0.25">
      <c r="A756" s="7"/>
      <c r="B756" s="34"/>
      <c r="C756" s="49"/>
      <c r="D756" s="22"/>
      <c r="E756" s="22"/>
      <c r="F756" s="22"/>
      <c r="G756" s="22"/>
      <c r="H756" s="24" t="str">
        <f t="shared" si="51"/>
        <v/>
      </c>
      <c r="I756" s="25"/>
      <c r="J756" s="7"/>
      <c r="K756" s="7"/>
      <c r="L756" s="7"/>
      <c r="M756" s="7"/>
      <c r="N756" s="7"/>
    </row>
    <row r="757" spans="1:14" ht="13.2" x14ac:dyDescent="0.25">
      <c r="A757" s="7"/>
      <c r="B757" s="34"/>
      <c r="C757" s="49"/>
      <c r="D757" s="22"/>
      <c r="E757" s="22"/>
      <c r="F757" s="22"/>
      <c r="G757" s="22"/>
      <c r="H757" s="24" t="str">
        <f t="shared" si="51"/>
        <v/>
      </c>
      <c r="I757" s="25"/>
      <c r="J757" s="7"/>
      <c r="K757" s="7"/>
      <c r="L757" s="7"/>
      <c r="M757" s="7"/>
      <c r="N757" s="7"/>
    </row>
    <row r="758" spans="1:14" ht="13.2" x14ac:dyDescent="0.25">
      <c r="A758" s="7"/>
      <c r="B758" s="36"/>
      <c r="C758" s="51"/>
      <c r="D758" s="51"/>
      <c r="E758" s="38"/>
      <c r="F758" s="477" t="s">
        <v>85</v>
      </c>
      <c r="G758" s="478"/>
      <c r="H758" s="55">
        <f>IF(SUM(H747:H757)=0,"",SUM(H747:H757))</f>
        <v>13</v>
      </c>
      <c r="I758" s="53" t="str">
        <f>IF(I746="1%steel","cft",IF(I746="1.5%steel","cft",IF(I746="2%steel","cft",I746)))</f>
        <v>No</v>
      </c>
      <c r="J758" s="7"/>
      <c r="K758" s="7"/>
      <c r="L758" s="7"/>
      <c r="M758" s="7"/>
      <c r="N758" s="7"/>
    </row>
    <row r="759" spans="1:14" ht="13.2" x14ac:dyDescent="0.25">
      <c r="A759" s="7"/>
      <c r="B759" s="7"/>
      <c r="C759" s="7"/>
      <c r="D759" s="7"/>
      <c r="E759" s="7"/>
      <c r="F759" s="475" t="s">
        <v>86</v>
      </c>
      <c r="G759" s="476"/>
      <c r="H759" s="41">
        <v>0</v>
      </c>
      <c r="I759" s="54" t="str">
        <f>I758</f>
        <v>No</v>
      </c>
      <c r="J759" s="7"/>
      <c r="K759" s="7"/>
      <c r="L759" s="7"/>
      <c r="M759" s="7"/>
      <c r="N759" s="7"/>
    </row>
    <row r="760" spans="1:14" ht="13.2" x14ac:dyDescent="0.25">
      <c r="A760" s="7"/>
      <c r="B760" s="7"/>
      <c r="C760" s="7"/>
      <c r="D760" s="7"/>
      <c r="E760" s="7"/>
      <c r="F760" s="477" t="s">
        <v>87</v>
      </c>
      <c r="G760" s="478"/>
      <c r="H760" s="55">
        <f>H759+H758</f>
        <v>13</v>
      </c>
      <c r="I760" s="53" t="str">
        <f>I758</f>
        <v>No</v>
      </c>
      <c r="J760" s="7"/>
      <c r="K760" s="7"/>
      <c r="L760" s="7"/>
      <c r="M760" s="7"/>
      <c r="N760" s="7"/>
    </row>
    <row r="761" spans="1:14" ht="13.2" x14ac:dyDescent="0.25">
      <c r="A761" s="7"/>
      <c r="B761" s="7"/>
      <c r="C761" s="7"/>
      <c r="D761" s="7"/>
      <c r="E761" s="7"/>
      <c r="F761" s="7"/>
      <c r="G761" s="7"/>
      <c r="H761" s="7"/>
      <c r="I761" s="7"/>
      <c r="J761" s="7"/>
      <c r="K761" s="7"/>
      <c r="L761" s="7"/>
      <c r="M761" s="7"/>
      <c r="N761" s="7"/>
    </row>
    <row r="762" spans="1:14" ht="13.2" x14ac:dyDescent="0.25">
      <c r="A762" s="7"/>
      <c r="B762" s="7"/>
      <c r="C762" s="7"/>
      <c r="D762" s="7"/>
      <c r="E762" s="7"/>
      <c r="F762" s="7"/>
      <c r="G762" s="7"/>
      <c r="H762" s="7"/>
      <c r="I762" s="7"/>
      <c r="J762" s="7"/>
      <c r="K762" s="7"/>
      <c r="L762" s="7"/>
      <c r="M762" s="7"/>
      <c r="N762" s="7"/>
    </row>
    <row r="763" spans="1:14" ht="24" customHeight="1" x14ac:dyDescent="0.25">
      <c r="A763" s="7"/>
      <c r="B763" s="12" t="s">
        <v>203</v>
      </c>
      <c r="C763" s="13" t="s">
        <v>27</v>
      </c>
      <c r="D763" s="14"/>
      <c r="E763" s="14"/>
      <c r="F763" s="14"/>
      <c r="G763" s="15"/>
      <c r="H763" s="14"/>
      <c r="I763" s="16" t="s">
        <v>112</v>
      </c>
      <c r="J763" s="17" t="s">
        <v>54</v>
      </c>
      <c r="K763" s="7"/>
      <c r="L763" s="7"/>
      <c r="M763" s="7"/>
      <c r="N763" s="7"/>
    </row>
    <row r="764" spans="1:14" ht="66" x14ac:dyDescent="0.25">
      <c r="A764" s="7"/>
      <c r="B764" s="48">
        <f>B747+1</f>
        <v>30</v>
      </c>
      <c r="C764" s="21" t="str">
        <f>'03-B.O.Q CIVIL WORK'!D48</f>
        <v>MS SHEET BOX TYPE CHOWKAT FOR DOOR &amp; WINDOWS
Fabricating and fixing MS sheet box-type chowkats (16 gauge, 10" × 2"), including holdfasts, hinges, fixing in masonry, alignment, and finishing, complete in all respects as per the drawing or site requirement</v>
      </c>
      <c r="D764" s="22"/>
      <c r="E764" s="22"/>
      <c r="F764" s="49"/>
      <c r="G764" s="22"/>
      <c r="H764" s="24" t="str">
        <f t="shared" ref="H764:H776" si="52">IF(PRODUCT(D764,E764,F764,G764,I764)=0,"",PRODUCT(D764,E764,F764,G764,I764))</f>
        <v/>
      </c>
      <c r="I764" s="25"/>
      <c r="J764" s="17" t="s">
        <v>56</v>
      </c>
      <c r="K764" s="7"/>
      <c r="L764" s="7"/>
      <c r="M764" s="7"/>
      <c r="N764" s="7"/>
    </row>
    <row r="765" spans="1:14" ht="13.2" x14ac:dyDescent="0.25">
      <c r="A765" s="7"/>
      <c r="B765" s="34"/>
      <c r="C765" s="50"/>
      <c r="D765" s="22"/>
      <c r="E765" s="22"/>
      <c r="F765" s="22"/>
      <c r="G765" s="22"/>
      <c r="H765" s="24" t="str">
        <f t="shared" si="52"/>
        <v/>
      </c>
      <c r="I765" s="25"/>
      <c r="J765" s="17" t="s">
        <v>58</v>
      </c>
      <c r="K765" s="7"/>
      <c r="L765" s="7"/>
      <c r="M765" s="7"/>
      <c r="N765" s="7"/>
    </row>
    <row r="766" spans="1:14" ht="13.2" x14ac:dyDescent="0.25">
      <c r="A766" s="7"/>
      <c r="B766" s="34"/>
      <c r="C766" s="50"/>
      <c r="D766" s="22"/>
      <c r="E766" s="22"/>
      <c r="F766" s="22"/>
      <c r="G766" s="22"/>
      <c r="H766" s="31" t="str">
        <f t="shared" si="52"/>
        <v/>
      </c>
      <c r="I766" s="25"/>
      <c r="J766" s="17" t="s">
        <v>60</v>
      </c>
      <c r="K766" s="7"/>
      <c r="L766" s="7"/>
      <c r="M766" s="7"/>
      <c r="N766" s="7"/>
    </row>
    <row r="767" spans="1:14" ht="13.2" x14ac:dyDescent="0.25">
      <c r="A767" s="7"/>
      <c r="B767" s="28" t="s">
        <v>62</v>
      </c>
      <c r="C767" s="74" t="s">
        <v>205</v>
      </c>
      <c r="D767" s="30"/>
      <c r="E767" s="30"/>
      <c r="F767" s="30"/>
      <c r="G767" s="30"/>
      <c r="H767" s="31" t="str">
        <f t="shared" si="52"/>
        <v/>
      </c>
      <c r="I767" s="25"/>
      <c r="J767" s="17" t="s">
        <v>32</v>
      </c>
      <c r="K767" s="7"/>
      <c r="L767" s="7"/>
      <c r="M767" s="7"/>
      <c r="N767" s="7"/>
    </row>
    <row r="768" spans="1:14" ht="13.2" x14ac:dyDescent="0.25">
      <c r="A768" s="7"/>
      <c r="B768" s="34"/>
      <c r="C768" s="74" t="s">
        <v>55</v>
      </c>
      <c r="D768" s="30">
        <f>$L$5</f>
        <v>2</v>
      </c>
      <c r="E768" s="30">
        <f>3.5+7.5+7.5</f>
        <v>18.5</v>
      </c>
      <c r="F768" s="30"/>
      <c r="G768" s="30"/>
      <c r="H768" s="31">
        <f t="shared" si="52"/>
        <v>37</v>
      </c>
      <c r="I768" s="25"/>
      <c r="J768" s="17" t="s">
        <v>89</v>
      </c>
      <c r="K768" s="7"/>
      <c r="L768" s="7"/>
      <c r="M768" s="7"/>
      <c r="N768" s="7"/>
    </row>
    <row r="769" spans="1:14" ht="13.2" x14ac:dyDescent="0.25">
      <c r="A769" s="7"/>
      <c r="B769" s="34"/>
      <c r="C769" s="74"/>
      <c r="D769" s="30"/>
      <c r="E769" s="30"/>
      <c r="F769" s="30"/>
      <c r="G769" s="30"/>
      <c r="H769" s="31" t="str">
        <f t="shared" si="52"/>
        <v/>
      </c>
      <c r="I769" s="25"/>
      <c r="J769" s="17" t="s">
        <v>95</v>
      </c>
      <c r="K769" s="7"/>
      <c r="L769" s="7"/>
      <c r="M769" s="7"/>
      <c r="N769" s="7"/>
    </row>
    <row r="770" spans="1:14" ht="13.2" x14ac:dyDescent="0.25">
      <c r="A770" s="7"/>
      <c r="B770" s="34"/>
      <c r="C770" s="49"/>
      <c r="D770" s="22"/>
      <c r="E770" s="22"/>
      <c r="F770" s="22"/>
      <c r="G770" s="22"/>
      <c r="H770" s="31" t="str">
        <f t="shared" si="52"/>
        <v/>
      </c>
      <c r="I770" s="25"/>
      <c r="J770" s="17" t="s">
        <v>97</v>
      </c>
      <c r="K770" s="7"/>
      <c r="L770" s="7"/>
      <c r="M770" s="7"/>
      <c r="N770" s="7"/>
    </row>
    <row r="771" spans="1:14" ht="13.2" x14ac:dyDescent="0.25">
      <c r="A771" s="7"/>
      <c r="B771" s="28" t="s">
        <v>72</v>
      </c>
      <c r="C771" s="74" t="s">
        <v>206</v>
      </c>
      <c r="D771" s="30"/>
      <c r="E771" s="30"/>
      <c r="F771" s="30"/>
      <c r="G771" s="30"/>
      <c r="H771" s="31" t="str">
        <f t="shared" si="52"/>
        <v/>
      </c>
      <c r="I771" s="25"/>
      <c r="J771" s="17" t="s">
        <v>98</v>
      </c>
      <c r="K771" s="7"/>
      <c r="L771" s="7"/>
      <c r="M771" s="7"/>
      <c r="N771" s="7"/>
    </row>
    <row r="772" spans="1:14" ht="13.2" x14ac:dyDescent="0.25">
      <c r="A772" s="7"/>
      <c r="B772" s="34"/>
      <c r="C772" s="74" t="s">
        <v>207</v>
      </c>
      <c r="D772" s="30">
        <v>13</v>
      </c>
      <c r="E772" s="30">
        <f>3.5+3.5+5.5+5.5</f>
        <v>18</v>
      </c>
      <c r="F772" s="30"/>
      <c r="G772" s="30"/>
      <c r="H772" s="31">
        <f t="shared" si="52"/>
        <v>234</v>
      </c>
      <c r="I772" s="25"/>
      <c r="J772" s="45" t="s">
        <v>104</v>
      </c>
      <c r="K772" s="7"/>
      <c r="L772" s="7"/>
      <c r="M772" s="7"/>
      <c r="N772" s="7"/>
    </row>
    <row r="773" spans="1:14" ht="13.2" x14ac:dyDescent="0.25">
      <c r="A773" s="7"/>
      <c r="B773" s="34"/>
      <c r="C773" s="49"/>
      <c r="D773" s="22"/>
      <c r="E773" s="22"/>
      <c r="F773" s="22"/>
      <c r="G773" s="22"/>
      <c r="H773" s="31" t="str">
        <f t="shared" si="52"/>
        <v/>
      </c>
      <c r="I773" s="25"/>
      <c r="J773" s="7"/>
      <c r="K773" s="7"/>
      <c r="L773" s="7"/>
      <c r="M773" s="7"/>
      <c r="N773" s="7"/>
    </row>
    <row r="774" spans="1:14" ht="13.2" x14ac:dyDescent="0.25">
      <c r="A774" s="7"/>
      <c r="B774" s="34"/>
      <c r="C774" s="49"/>
      <c r="D774" s="22"/>
      <c r="E774" s="22"/>
      <c r="F774" s="22"/>
      <c r="G774" s="22"/>
      <c r="H774" s="31" t="str">
        <f t="shared" si="52"/>
        <v/>
      </c>
      <c r="I774" s="25"/>
      <c r="J774" s="46"/>
      <c r="K774" s="7"/>
      <c r="L774" s="7"/>
      <c r="M774" s="7"/>
      <c r="N774" s="7"/>
    </row>
    <row r="775" spans="1:14" ht="13.2" x14ac:dyDescent="0.25">
      <c r="A775" s="7"/>
      <c r="B775" s="34"/>
      <c r="C775" s="49"/>
      <c r="D775" s="22"/>
      <c r="E775" s="22"/>
      <c r="F775" s="22"/>
      <c r="G775" s="22"/>
      <c r="H775" s="24" t="str">
        <f t="shared" si="52"/>
        <v/>
      </c>
      <c r="I775" s="25"/>
      <c r="J775" s="7"/>
      <c r="K775" s="7"/>
      <c r="L775" s="7"/>
      <c r="M775" s="7"/>
      <c r="N775" s="7"/>
    </row>
    <row r="776" spans="1:14" ht="13.2" x14ac:dyDescent="0.25">
      <c r="A776" s="7"/>
      <c r="B776" s="34"/>
      <c r="C776" s="49"/>
      <c r="D776" s="22"/>
      <c r="E776" s="22"/>
      <c r="F776" s="22"/>
      <c r="G776" s="22"/>
      <c r="H776" s="24" t="str">
        <f t="shared" si="52"/>
        <v/>
      </c>
      <c r="I776" s="25"/>
      <c r="J776" s="7"/>
      <c r="K776" s="7"/>
      <c r="L776" s="7"/>
      <c r="M776" s="7"/>
      <c r="N776" s="7"/>
    </row>
    <row r="777" spans="1:14" ht="13.2" x14ac:dyDescent="0.25">
      <c r="A777" s="7"/>
      <c r="B777" s="36"/>
      <c r="C777" s="51"/>
      <c r="D777" s="51"/>
      <c r="E777" s="38"/>
      <c r="F777" s="477" t="s">
        <v>85</v>
      </c>
      <c r="G777" s="478"/>
      <c r="H777" s="52">
        <f>IF(SUM(H764:H776)=0,"",SUM(H764:H776))</f>
        <v>271</v>
      </c>
      <c r="I777" s="53" t="str">
        <f>IF(I763="1%steel","cft",IF(I763="1.5%steel","cft",IF(I763="2%steel","cft",I763)))</f>
        <v>ft</v>
      </c>
      <c r="J777" s="7"/>
      <c r="K777" s="7"/>
      <c r="L777" s="7"/>
      <c r="M777" s="7"/>
      <c r="N777" s="7"/>
    </row>
    <row r="778" spans="1:14" ht="13.2" x14ac:dyDescent="0.25">
      <c r="A778" s="7"/>
      <c r="B778" s="7"/>
      <c r="C778" s="7"/>
      <c r="D778" s="7"/>
      <c r="E778" s="7"/>
      <c r="F778" s="475" t="s">
        <v>86</v>
      </c>
      <c r="G778" s="476"/>
      <c r="H778" s="41">
        <v>0</v>
      </c>
      <c r="I778" s="54" t="str">
        <f>I777</f>
        <v>ft</v>
      </c>
      <c r="J778" s="7"/>
      <c r="K778" s="7"/>
      <c r="L778" s="7"/>
      <c r="M778" s="7"/>
      <c r="N778" s="7"/>
    </row>
    <row r="779" spans="1:14" ht="13.2" x14ac:dyDescent="0.25">
      <c r="A779" s="7"/>
      <c r="B779" s="7"/>
      <c r="C779" s="7"/>
      <c r="D779" s="7"/>
      <c r="E779" s="7"/>
      <c r="F779" s="477" t="s">
        <v>87</v>
      </c>
      <c r="G779" s="478"/>
      <c r="H779" s="55">
        <f>H778+H777</f>
        <v>271</v>
      </c>
      <c r="I779" s="53" t="str">
        <f>I777</f>
        <v>ft</v>
      </c>
      <c r="J779" s="7"/>
      <c r="K779" s="7"/>
      <c r="L779" s="7"/>
      <c r="M779" s="7"/>
      <c r="N779" s="7"/>
    </row>
    <row r="780" spans="1:14" ht="13.2" x14ac:dyDescent="0.25">
      <c r="A780" s="7"/>
      <c r="B780" s="7"/>
      <c r="C780" s="7"/>
      <c r="D780" s="7"/>
      <c r="E780" s="7"/>
      <c r="F780" s="7"/>
      <c r="G780" s="7"/>
      <c r="H780" s="7"/>
      <c r="I780" s="7"/>
      <c r="J780" s="7"/>
      <c r="K780" s="7"/>
      <c r="L780" s="7"/>
      <c r="M780" s="7"/>
      <c r="N780" s="7"/>
    </row>
    <row r="781" spans="1:14" ht="13.2" x14ac:dyDescent="0.25">
      <c r="A781" s="7"/>
      <c r="B781" s="7"/>
      <c r="C781" s="7"/>
      <c r="D781" s="7"/>
      <c r="E781" s="7"/>
      <c r="F781" s="7"/>
      <c r="G781" s="7"/>
      <c r="H781" s="7"/>
      <c r="I781" s="7"/>
      <c r="J781" s="7"/>
      <c r="K781" s="7"/>
      <c r="L781" s="7"/>
      <c r="M781" s="7"/>
      <c r="N781" s="7"/>
    </row>
    <row r="782" spans="1:14" ht="24" customHeight="1" x14ac:dyDescent="0.25">
      <c r="A782" s="7"/>
      <c r="B782" s="12" t="s">
        <v>208</v>
      </c>
      <c r="C782" s="13" t="s">
        <v>28</v>
      </c>
      <c r="D782" s="14"/>
      <c r="E782" s="14"/>
      <c r="F782" s="14"/>
      <c r="G782" s="15"/>
      <c r="H782" s="14"/>
      <c r="I782" s="16" t="s">
        <v>90</v>
      </c>
      <c r="J782" s="17" t="s">
        <v>54</v>
      </c>
      <c r="K782" s="7"/>
      <c r="L782" s="7"/>
      <c r="M782" s="7"/>
      <c r="N782" s="7"/>
    </row>
    <row r="783" spans="1:14" ht="52.8" x14ac:dyDescent="0.25">
      <c r="A783" s="7"/>
      <c r="B783" s="48">
        <f>B764+1</f>
        <v>31</v>
      </c>
      <c r="C783" s="21" t="str">
        <f>'03-B.O.Q CIVIL WORK'!D50</f>
        <v>PRIMER COAT ON DOORS &amp; WINDOWS (NEW SURFACE)
Preparing new surfaces of doors and windows and applying priming coat, including cleaning, smoothing, and surface preparation, complete in all respects.</v>
      </c>
      <c r="D783" s="22"/>
      <c r="E783" s="22"/>
      <c r="F783" s="49"/>
      <c r="G783" s="22"/>
      <c r="H783" s="24" t="str">
        <f t="shared" ref="H783:H786" si="53">IF(PRODUCT(D783,E783,F783,G783,I783)=0,"",PRODUCT(D783,E783,F783,G783,I783))</f>
        <v/>
      </c>
      <c r="I783" s="25"/>
      <c r="J783" s="17" t="s">
        <v>56</v>
      </c>
      <c r="K783" s="7"/>
      <c r="L783" s="7"/>
      <c r="M783" s="7"/>
      <c r="N783" s="7"/>
    </row>
    <row r="784" spans="1:14" ht="13.2" x14ac:dyDescent="0.25">
      <c r="A784" s="7"/>
      <c r="B784" s="34"/>
      <c r="C784" s="50"/>
      <c r="D784" s="22"/>
      <c r="E784" s="22"/>
      <c r="F784" s="22"/>
      <c r="G784" s="22"/>
      <c r="H784" s="24" t="str">
        <f t="shared" si="53"/>
        <v/>
      </c>
      <c r="I784" s="25"/>
      <c r="J784" s="17" t="s">
        <v>58</v>
      </c>
      <c r="K784" s="7"/>
      <c r="L784" s="7"/>
      <c r="M784" s="7"/>
      <c r="N784" s="7"/>
    </row>
    <row r="785" spans="1:14" ht="13.2" x14ac:dyDescent="0.25">
      <c r="A785" s="7"/>
      <c r="B785" s="34"/>
      <c r="C785" s="50"/>
      <c r="D785" s="22"/>
      <c r="E785" s="22"/>
      <c r="F785" s="22"/>
      <c r="G785" s="22"/>
      <c r="H785" s="31" t="str">
        <f t="shared" si="53"/>
        <v/>
      </c>
      <c r="I785" s="25"/>
      <c r="J785" s="17" t="s">
        <v>60</v>
      </c>
      <c r="K785" s="7"/>
      <c r="L785" s="7"/>
      <c r="M785" s="7"/>
      <c r="N785" s="7"/>
    </row>
    <row r="786" spans="1:14" ht="13.2" x14ac:dyDescent="0.25">
      <c r="A786" s="7"/>
      <c r="B786" s="28" t="s">
        <v>62</v>
      </c>
      <c r="C786" s="74" t="s">
        <v>209</v>
      </c>
      <c r="D786" s="30"/>
      <c r="E786" s="30"/>
      <c r="F786" s="30"/>
      <c r="G786" s="30"/>
      <c r="H786" s="31" t="str">
        <f t="shared" si="53"/>
        <v/>
      </c>
      <c r="I786" s="25"/>
      <c r="J786" s="17" t="s">
        <v>32</v>
      </c>
      <c r="K786" s="7"/>
      <c r="L786" s="7"/>
      <c r="M786" s="7"/>
      <c r="N786" s="7"/>
    </row>
    <row r="787" spans="1:14" ht="13.2" x14ac:dyDescent="0.25">
      <c r="A787" s="7"/>
      <c r="B787" s="34"/>
      <c r="C787" s="74" t="s">
        <v>55</v>
      </c>
      <c r="D787" s="30">
        <v>4</v>
      </c>
      <c r="E787" s="30">
        <f>E768</f>
        <v>18.5</v>
      </c>
      <c r="F787" s="30"/>
      <c r="G787" s="30">
        <f>14/12</f>
        <v>1.1666666666666667</v>
      </c>
      <c r="H787" s="31">
        <f>D787*E787*G787</f>
        <v>86.333333333333343</v>
      </c>
      <c r="I787" s="25"/>
      <c r="J787" s="17" t="s">
        <v>89</v>
      </c>
      <c r="K787" s="7"/>
      <c r="L787" s="7"/>
      <c r="M787" s="7"/>
      <c r="N787" s="7"/>
    </row>
    <row r="788" spans="1:14" ht="13.2" x14ac:dyDescent="0.25">
      <c r="A788" s="7"/>
      <c r="B788" s="34"/>
      <c r="C788" s="74"/>
      <c r="D788" s="30"/>
      <c r="E788" s="30"/>
      <c r="F788" s="30"/>
      <c r="G788" s="30"/>
      <c r="H788" s="31"/>
      <c r="I788" s="25"/>
      <c r="J788" s="17" t="s">
        <v>95</v>
      </c>
      <c r="K788" s="7"/>
      <c r="L788" s="7"/>
      <c r="M788" s="7"/>
      <c r="N788" s="7"/>
    </row>
    <row r="789" spans="1:14" ht="13.2" x14ac:dyDescent="0.25">
      <c r="A789" s="7"/>
      <c r="B789" s="34"/>
      <c r="C789" s="49"/>
      <c r="D789" s="22"/>
      <c r="E789" s="22"/>
      <c r="F789" s="22"/>
      <c r="G789" s="22"/>
      <c r="H789" s="31"/>
      <c r="I789" s="25"/>
      <c r="J789" s="17" t="s">
        <v>97</v>
      </c>
      <c r="K789" s="7"/>
      <c r="L789" s="7"/>
      <c r="M789" s="7"/>
      <c r="N789" s="7"/>
    </row>
    <row r="790" spans="1:14" ht="13.2" x14ac:dyDescent="0.25">
      <c r="A790" s="7"/>
      <c r="B790" s="28" t="s">
        <v>72</v>
      </c>
      <c r="C790" s="74" t="s">
        <v>210</v>
      </c>
      <c r="D790" s="30"/>
      <c r="E790" s="30"/>
      <c r="F790" s="30"/>
      <c r="G790" s="30"/>
      <c r="H790" s="31"/>
      <c r="I790" s="25"/>
      <c r="J790" s="17" t="s">
        <v>98</v>
      </c>
      <c r="K790" s="7"/>
      <c r="L790" s="7"/>
      <c r="M790" s="7"/>
      <c r="N790" s="7"/>
    </row>
    <row r="791" spans="1:14" ht="13.2" x14ac:dyDescent="0.25">
      <c r="A791" s="7"/>
      <c r="B791" s="34"/>
      <c r="C791" s="74" t="s">
        <v>211</v>
      </c>
      <c r="D791" s="30">
        <v>26</v>
      </c>
      <c r="E791" s="30">
        <f>E772</f>
        <v>18</v>
      </c>
      <c r="F791" s="30"/>
      <c r="G791" s="30">
        <f>G787</f>
        <v>1.1666666666666667</v>
      </c>
      <c r="H791" s="31">
        <f>D791*E791*G791</f>
        <v>546</v>
      </c>
      <c r="I791" s="25"/>
      <c r="J791" s="17" t="s">
        <v>42</v>
      </c>
      <c r="K791" s="7"/>
      <c r="L791" s="7"/>
      <c r="M791" s="7"/>
      <c r="N791" s="7"/>
    </row>
    <row r="792" spans="1:14" ht="13.2" x14ac:dyDescent="0.25">
      <c r="A792" s="7"/>
      <c r="B792" s="34"/>
      <c r="C792" s="49"/>
      <c r="D792" s="22"/>
      <c r="E792" s="22"/>
      <c r="F792" s="22"/>
      <c r="G792" s="22"/>
      <c r="H792" s="31"/>
      <c r="I792" s="25"/>
      <c r="J792" s="45" t="s">
        <v>104</v>
      </c>
      <c r="K792" s="7"/>
      <c r="L792" s="7"/>
      <c r="M792" s="7"/>
      <c r="N792" s="7"/>
    </row>
    <row r="793" spans="1:14" ht="13.2" x14ac:dyDescent="0.25">
      <c r="A793" s="7"/>
      <c r="B793" s="34"/>
      <c r="C793" s="49"/>
      <c r="D793" s="22"/>
      <c r="E793" s="22"/>
      <c r="F793" s="22"/>
      <c r="G793" s="22"/>
      <c r="H793" s="31"/>
      <c r="I793" s="25"/>
      <c r="J793" s="7"/>
      <c r="K793" s="7"/>
      <c r="L793" s="7"/>
      <c r="M793" s="7"/>
      <c r="N793" s="7"/>
    </row>
    <row r="794" spans="1:14" ht="13.2" x14ac:dyDescent="0.25">
      <c r="A794" s="7"/>
      <c r="B794" s="28" t="s">
        <v>78</v>
      </c>
      <c r="C794" s="74" t="s">
        <v>212</v>
      </c>
      <c r="D794" s="30"/>
      <c r="E794" s="30"/>
      <c r="F794" s="30"/>
      <c r="G794" s="30"/>
      <c r="H794" s="31"/>
      <c r="I794" s="25"/>
      <c r="J794" s="46"/>
      <c r="K794" s="7"/>
      <c r="L794" s="7"/>
      <c r="M794" s="7"/>
      <c r="N794" s="7"/>
    </row>
    <row r="795" spans="1:14" ht="13.2" x14ac:dyDescent="0.25">
      <c r="A795" s="7"/>
      <c r="B795" s="34"/>
      <c r="C795" s="74" t="s">
        <v>213</v>
      </c>
      <c r="D795" s="30">
        <v>4</v>
      </c>
      <c r="E795" s="30">
        <f>$M$5</f>
        <v>4</v>
      </c>
      <c r="F795" s="30"/>
      <c r="G795" s="30">
        <v>8</v>
      </c>
      <c r="H795" s="31">
        <f>D795*E795*G795</f>
        <v>128</v>
      </c>
      <c r="I795" s="25"/>
      <c r="J795" s="7"/>
      <c r="K795" s="47"/>
      <c r="L795" s="7"/>
      <c r="M795" s="7"/>
      <c r="N795" s="7"/>
    </row>
    <row r="796" spans="1:14" ht="13.2" x14ac:dyDescent="0.25">
      <c r="A796" s="7"/>
      <c r="B796" s="34"/>
      <c r="C796" s="74"/>
      <c r="D796" s="30"/>
      <c r="E796" s="30"/>
      <c r="F796" s="30"/>
      <c r="G796" s="30"/>
      <c r="H796" s="31"/>
      <c r="I796" s="25"/>
      <c r="J796" s="7"/>
      <c r="K796" s="7"/>
      <c r="L796" s="7"/>
      <c r="M796" s="7"/>
      <c r="N796" s="7"/>
    </row>
    <row r="797" spans="1:14" ht="13.2" x14ac:dyDescent="0.25">
      <c r="A797" s="7"/>
      <c r="B797" s="34"/>
      <c r="C797" s="49"/>
      <c r="D797" s="22"/>
      <c r="E797" s="22"/>
      <c r="F797" s="22"/>
      <c r="G797" s="22"/>
      <c r="H797" s="31"/>
      <c r="I797" s="25"/>
      <c r="J797" s="7"/>
      <c r="K797" s="7"/>
      <c r="L797" s="7"/>
      <c r="M797" s="7"/>
      <c r="N797" s="7"/>
    </row>
    <row r="798" spans="1:14" ht="13.2" x14ac:dyDescent="0.25">
      <c r="A798" s="7"/>
      <c r="B798" s="28" t="s">
        <v>109</v>
      </c>
      <c r="C798" s="74" t="s">
        <v>214</v>
      </c>
      <c r="D798" s="30"/>
      <c r="E798" s="30"/>
      <c r="F798" s="30"/>
      <c r="G798" s="30"/>
      <c r="H798" s="31"/>
      <c r="I798" s="25"/>
      <c r="J798" s="7"/>
      <c r="K798" s="7"/>
      <c r="L798" s="7"/>
      <c r="M798" s="7"/>
      <c r="N798" s="7"/>
    </row>
    <row r="799" spans="1:14" ht="13.2" x14ac:dyDescent="0.25">
      <c r="A799" s="7"/>
      <c r="B799" s="34"/>
      <c r="C799" s="74" t="s">
        <v>215</v>
      </c>
      <c r="D799" s="30">
        <v>26</v>
      </c>
      <c r="E799" s="30">
        <v>4</v>
      </c>
      <c r="F799" s="30"/>
      <c r="G799" s="30">
        <v>6</v>
      </c>
      <c r="H799" s="31">
        <f>D799*E799*G799</f>
        <v>624</v>
      </c>
      <c r="I799" s="25"/>
      <c r="J799" s="7"/>
      <c r="K799" s="7"/>
      <c r="L799" s="7"/>
      <c r="M799" s="7"/>
      <c r="N799" s="7"/>
    </row>
    <row r="800" spans="1:14" ht="13.2" x14ac:dyDescent="0.25">
      <c r="A800" s="7"/>
      <c r="B800" s="34"/>
      <c r="C800" s="49"/>
      <c r="D800" s="22"/>
      <c r="E800" s="22"/>
      <c r="F800" s="22"/>
      <c r="G800" s="22"/>
      <c r="H800" s="31" t="str">
        <f t="shared" ref="H800:H802" si="54">IF(PRODUCT(D800,E800,F800,G800,I800)=0,"",PRODUCT(D800,E800,F800,G800,I800))</f>
        <v/>
      </c>
      <c r="I800" s="25"/>
      <c r="J800" s="7"/>
      <c r="K800" s="7"/>
      <c r="L800" s="7"/>
      <c r="M800" s="7"/>
      <c r="N800" s="7"/>
    </row>
    <row r="801" spans="1:14" ht="13.2" x14ac:dyDescent="0.25">
      <c r="A801" s="7"/>
      <c r="B801" s="34"/>
      <c r="C801" s="49"/>
      <c r="D801" s="22"/>
      <c r="E801" s="22"/>
      <c r="F801" s="22"/>
      <c r="G801" s="22"/>
      <c r="H801" s="31" t="str">
        <f t="shared" si="54"/>
        <v/>
      </c>
      <c r="I801" s="25"/>
      <c r="J801" s="7"/>
      <c r="K801" s="7"/>
      <c r="L801" s="7"/>
      <c r="M801" s="7"/>
      <c r="N801" s="7"/>
    </row>
    <row r="802" spans="1:14" ht="13.2" x14ac:dyDescent="0.25">
      <c r="A802" s="7"/>
      <c r="B802" s="34"/>
      <c r="C802" s="49"/>
      <c r="D802" s="22"/>
      <c r="E802" s="22"/>
      <c r="F802" s="22"/>
      <c r="G802" s="22"/>
      <c r="H802" s="24" t="str">
        <f t="shared" si="54"/>
        <v/>
      </c>
      <c r="I802" s="25"/>
      <c r="J802" s="7"/>
      <c r="K802" s="7"/>
      <c r="L802" s="7"/>
      <c r="M802" s="7"/>
      <c r="N802" s="7"/>
    </row>
    <row r="803" spans="1:14" ht="13.2" x14ac:dyDescent="0.25">
      <c r="A803" s="7"/>
      <c r="B803" s="36"/>
      <c r="C803" s="51"/>
      <c r="D803" s="51"/>
      <c r="E803" s="38"/>
      <c r="F803" s="477" t="s">
        <v>85</v>
      </c>
      <c r="G803" s="478"/>
      <c r="H803" s="52">
        <f>IF(SUM(H783:H802)=0,"",SUM(H783:H802))</f>
        <v>1384.3333333333335</v>
      </c>
      <c r="I803" s="53" t="str">
        <f>IF(I782="1%steel","cft",IF(I782="1.5%steel","cft",IF(I782="2%steel","cft",I782)))</f>
        <v>sft</v>
      </c>
      <c r="J803" s="7"/>
      <c r="K803" s="7"/>
      <c r="L803" s="7"/>
      <c r="M803" s="7"/>
      <c r="N803" s="7"/>
    </row>
    <row r="804" spans="1:14" ht="13.2" x14ac:dyDescent="0.25">
      <c r="A804" s="7"/>
      <c r="B804" s="7"/>
      <c r="C804" s="7"/>
      <c r="D804" s="7"/>
      <c r="E804" s="7"/>
      <c r="F804" s="475" t="s">
        <v>86</v>
      </c>
      <c r="G804" s="476"/>
      <c r="H804" s="41">
        <v>0</v>
      </c>
      <c r="I804" s="54" t="str">
        <f>I803</f>
        <v>sft</v>
      </c>
      <c r="J804" s="7"/>
      <c r="K804" s="7"/>
      <c r="L804" s="7"/>
      <c r="M804" s="7"/>
      <c r="N804" s="7"/>
    </row>
    <row r="805" spans="1:14" ht="13.2" x14ac:dyDescent="0.25">
      <c r="A805" s="7"/>
      <c r="B805" s="7"/>
      <c r="C805" s="7"/>
      <c r="D805" s="7"/>
      <c r="E805" s="7"/>
      <c r="F805" s="477" t="s">
        <v>87</v>
      </c>
      <c r="G805" s="478"/>
      <c r="H805" s="55">
        <f>H804+H803</f>
        <v>1384.3333333333335</v>
      </c>
      <c r="I805" s="53" t="str">
        <f>I803</f>
        <v>sft</v>
      </c>
      <c r="J805" s="7"/>
      <c r="K805" s="7"/>
      <c r="L805" s="7"/>
      <c r="M805" s="7"/>
      <c r="N805" s="7"/>
    </row>
    <row r="806" spans="1:14" ht="13.2" x14ac:dyDescent="0.25">
      <c r="A806" s="7"/>
      <c r="B806" s="7"/>
      <c r="C806" s="7"/>
      <c r="D806" s="7"/>
      <c r="E806" s="7"/>
      <c r="F806" s="7"/>
      <c r="G806" s="7"/>
      <c r="H806" s="7"/>
      <c r="I806" s="7"/>
      <c r="J806" s="7"/>
      <c r="K806" s="7"/>
      <c r="L806" s="7"/>
      <c r="M806" s="7"/>
      <c r="N806" s="7"/>
    </row>
    <row r="807" spans="1:14" ht="13.2" x14ac:dyDescent="0.25">
      <c r="A807" s="7"/>
      <c r="B807" s="7"/>
      <c r="C807" s="7"/>
      <c r="D807" s="7"/>
      <c r="E807" s="7"/>
      <c r="F807" s="7"/>
      <c r="G807" s="7"/>
      <c r="H807" s="7"/>
      <c r="I807" s="7"/>
      <c r="J807" s="7"/>
      <c r="K807" s="7"/>
      <c r="L807" s="7"/>
      <c r="M807" s="7"/>
      <c r="N807" s="7"/>
    </row>
    <row r="808" spans="1:14" ht="13.2" x14ac:dyDescent="0.25">
      <c r="A808" s="7"/>
      <c r="B808" s="7"/>
      <c r="C808" s="7"/>
      <c r="D808" s="7"/>
      <c r="E808" s="7"/>
      <c r="F808" s="7"/>
      <c r="G808" s="7"/>
      <c r="H808" s="7"/>
      <c r="I808" s="7"/>
      <c r="J808" s="7"/>
      <c r="K808" s="7"/>
      <c r="L808" s="7"/>
      <c r="M808" s="7"/>
      <c r="N808" s="7"/>
    </row>
    <row r="809" spans="1:14" ht="13.2" x14ac:dyDescent="0.25">
      <c r="A809" s="7"/>
      <c r="B809" s="7"/>
      <c r="C809" s="7"/>
      <c r="D809" s="7"/>
      <c r="E809" s="7"/>
      <c r="F809" s="7"/>
      <c r="G809" s="7"/>
      <c r="H809" s="7"/>
      <c r="I809" s="7"/>
      <c r="J809" s="7"/>
      <c r="K809" s="7"/>
      <c r="L809" s="7"/>
      <c r="M809" s="7"/>
      <c r="N809" s="7"/>
    </row>
    <row r="810" spans="1:14" ht="24" customHeight="1" x14ac:dyDescent="0.25">
      <c r="A810" s="7"/>
      <c r="B810" s="12" t="s">
        <v>208</v>
      </c>
      <c r="C810" s="13" t="s">
        <v>28</v>
      </c>
      <c r="D810" s="14"/>
      <c r="E810" s="14"/>
      <c r="F810" s="14"/>
      <c r="G810" s="15"/>
      <c r="H810" s="14"/>
      <c r="I810" s="16" t="s">
        <v>90</v>
      </c>
      <c r="J810" s="17" t="s">
        <v>54</v>
      </c>
      <c r="K810" s="7"/>
      <c r="L810" s="7"/>
      <c r="M810" s="7"/>
      <c r="N810" s="7"/>
    </row>
    <row r="811" spans="1:14" ht="52.8" x14ac:dyDescent="0.25">
      <c r="A811" s="7"/>
      <c r="B811" s="48">
        <f>B783+1</f>
        <v>32</v>
      </c>
      <c r="C811" s="21" t="str">
        <f>'03-B.O.Q CIVIL WORK'!D51</f>
        <v>EMULSION PAINT(INSIDE WALLS / ROOF SLAB) – FIRST COAT
Preparing surfaces and applying the first coat of emulsion paint, including surface preparation and uniform application, complete in all respects.</v>
      </c>
      <c r="D811" s="22"/>
      <c r="E811" s="22"/>
      <c r="F811" s="49"/>
      <c r="G811" s="22"/>
      <c r="H811" s="31" t="str">
        <f t="shared" ref="H811:H851" si="55">IF(PRODUCT(D811,E811,F811,G811,I811)=0,"",PRODUCT(D811,E811,F811,G811,I811))</f>
        <v/>
      </c>
      <c r="I811" s="25"/>
      <c r="J811" s="17" t="s">
        <v>56</v>
      </c>
      <c r="K811" s="7"/>
      <c r="L811" s="7"/>
      <c r="M811" s="7"/>
      <c r="N811" s="7"/>
    </row>
    <row r="812" spans="1:14" ht="13.2" x14ac:dyDescent="0.25">
      <c r="A812" s="7"/>
      <c r="B812" s="34"/>
      <c r="C812" s="50"/>
      <c r="D812" s="22"/>
      <c r="E812" s="22"/>
      <c r="F812" s="22"/>
      <c r="G812" s="22"/>
      <c r="H812" s="31" t="str">
        <f t="shared" si="55"/>
        <v/>
      </c>
      <c r="I812" s="25"/>
      <c r="J812" s="17" t="s">
        <v>58</v>
      </c>
      <c r="K812" s="7"/>
      <c r="L812" s="7"/>
      <c r="M812" s="7"/>
      <c r="N812" s="7"/>
    </row>
    <row r="813" spans="1:14" ht="13.2" x14ac:dyDescent="0.25">
      <c r="A813" s="7"/>
      <c r="B813" s="28" t="s">
        <v>62</v>
      </c>
      <c r="C813" s="35" t="s">
        <v>63</v>
      </c>
      <c r="D813" s="30"/>
      <c r="E813" s="30"/>
      <c r="F813" s="30"/>
      <c r="G813" s="30"/>
      <c r="H813" s="31" t="str">
        <f t="shared" si="55"/>
        <v/>
      </c>
      <c r="I813" s="25"/>
      <c r="J813" s="17" t="s">
        <v>60</v>
      </c>
      <c r="K813" s="7"/>
      <c r="L813" s="7"/>
      <c r="M813" s="7"/>
      <c r="N813" s="7"/>
    </row>
    <row r="814" spans="1:14" ht="13.2" x14ac:dyDescent="0.25">
      <c r="A814" s="7"/>
      <c r="B814" s="28"/>
      <c r="C814" s="35" t="s">
        <v>64</v>
      </c>
      <c r="D814" s="30">
        <v>1</v>
      </c>
      <c r="E814" s="30">
        <v>16</v>
      </c>
      <c r="F814" s="30"/>
      <c r="G814" s="30">
        <v>10</v>
      </c>
      <c r="H814" s="31">
        <f t="shared" si="55"/>
        <v>160</v>
      </c>
      <c r="I814" s="25"/>
      <c r="J814" s="17" t="s">
        <v>32</v>
      </c>
      <c r="K814" s="7"/>
      <c r="L814" s="7"/>
      <c r="M814" s="7"/>
      <c r="N814" s="7"/>
    </row>
    <row r="815" spans="1:14" ht="13.2" x14ac:dyDescent="0.25">
      <c r="A815" s="7"/>
      <c r="B815" s="28"/>
      <c r="C815" s="35" t="s">
        <v>65</v>
      </c>
      <c r="D815" s="30">
        <v>1</v>
      </c>
      <c r="E815" s="30">
        <v>25</v>
      </c>
      <c r="F815" s="30"/>
      <c r="G815" s="30">
        <f t="shared" ref="G815:G821" si="56">G814</f>
        <v>10</v>
      </c>
      <c r="H815" s="31">
        <f t="shared" si="55"/>
        <v>250</v>
      </c>
      <c r="I815" s="25"/>
      <c r="J815" s="17" t="s">
        <v>89</v>
      </c>
      <c r="K815" s="7"/>
      <c r="L815" s="7"/>
      <c r="M815" s="7"/>
      <c r="N815" s="7"/>
    </row>
    <row r="816" spans="1:14" ht="13.2" x14ac:dyDescent="0.25">
      <c r="A816" s="7"/>
      <c r="B816" s="28"/>
      <c r="C816" s="35" t="s">
        <v>66</v>
      </c>
      <c r="D816" s="30">
        <v>1</v>
      </c>
      <c r="E816" s="30">
        <v>25</v>
      </c>
      <c r="F816" s="30"/>
      <c r="G816" s="30">
        <f t="shared" si="56"/>
        <v>10</v>
      </c>
      <c r="H816" s="31">
        <f t="shared" si="55"/>
        <v>250</v>
      </c>
      <c r="I816" s="25"/>
      <c r="J816" s="17" t="s">
        <v>95</v>
      </c>
      <c r="K816" s="7"/>
      <c r="L816" s="7"/>
      <c r="M816" s="7"/>
      <c r="N816" s="7"/>
    </row>
    <row r="817" spans="1:14" ht="13.2" x14ac:dyDescent="0.25">
      <c r="A817" s="7"/>
      <c r="B817" s="28"/>
      <c r="C817" s="35" t="s">
        <v>67</v>
      </c>
      <c r="D817" s="30">
        <v>1</v>
      </c>
      <c r="E817" s="30">
        <v>16</v>
      </c>
      <c r="F817" s="30"/>
      <c r="G817" s="30">
        <f t="shared" si="56"/>
        <v>10</v>
      </c>
      <c r="H817" s="31">
        <f t="shared" si="55"/>
        <v>160</v>
      </c>
      <c r="I817" s="25"/>
      <c r="J817" s="17" t="s">
        <v>97</v>
      </c>
      <c r="K817" s="7"/>
      <c r="L817" s="7"/>
      <c r="M817" s="7"/>
      <c r="N817" s="7"/>
    </row>
    <row r="818" spans="1:14" ht="13.2" x14ac:dyDescent="0.25">
      <c r="A818" s="7"/>
      <c r="B818" s="28"/>
      <c r="C818" s="35" t="s">
        <v>68</v>
      </c>
      <c r="D818" s="30">
        <v>1</v>
      </c>
      <c r="E818" s="30">
        <v>25</v>
      </c>
      <c r="F818" s="30"/>
      <c r="G818" s="30">
        <f t="shared" si="56"/>
        <v>10</v>
      </c>
      <c r="H818" s="31">
        <f t="shared" si="55"/>
        <v>250</v>
      </c>
      <c r="I818" s="25"/>
      <c r="J818" s="17" t="s">
        <v>98</v>
      </c>
      <c r="K818" s="7"/>
      <c r="L818" s="7"/>
      <c r="M818" s="7"/>
      <c r="N818" s="7"/>
    </row>
    <row r="819" spans="1:14" ht="13.2" x14ac:dyDescent="0.25">
      <c r="A819" s="7"/>
      <c r="B819" s="28"/>
      <c r="C819" s="35" t="s">
        <v>69</v>
      </c>
      <c r="D819" s="30">
        <v>1</v>
      </c>
      <c r="E819" s="30">
        <v>25</v>
      </c>
      <c r="F819" s="30"/>
      <c r="G819" s="30">
        <f t="shared" si="56"/>
        <v>10</v>
      </c>
      <c r="H819" s="31">
        <f t="shared" si="55"/>
        <v>250</v>
      </c>
      <c r="I819" s="25"/>
      <c r="J819" s="17"/>
      <c r="K819" s="7"/>
      <c r="L819" s="7"/>
      <c r="M819" s="7"/>
      <c r="N819" s="7"/>
    </row>
    <row r="820" spans="1:14" ht="13.2" x14ac:dyDescent="0.25">
      <c r="A820" s="7"/>
      <c r="B820" s="28"/>
      <c r="C820" s="35" t="s">
        <v>70</v>
      </c>
      <c r="D820" s="30">
        <v>1</v>
      </c>
      <c r="E820" s="30">
        <v>16</v>
      </c>
      <c r="F820" s="30"/>
      <c r="G820" s="30">
        <f t="shared" si="56"/>
        <v>10</v>
      </c>
      <c r="H820" s="31">
        <f t="shared" si="55"/>
        <v>160</v>
      </c>
      <c r="I820" s="25"/>
      <c r="J820" s="17" t="s">
        <v>42</v>
      </c>
      <c r="K820" s="7"/>
      <c r="L820" s="7"/>
      <c r="M820" s="7"/>
      <c r="N820" s="7"/>
    </row>
    <row r="821" spans="1:14" ht="13.2" x14ac:dyDescent="0.25">
      <c r="A821" s="7"/>
      <c r="B821" s="28"/>
      <c r="C821" s="35" t="s">
        <v>71</v>
      </c>
      <c r="D821" s="30">
        <v>1</v>
      </c>
      <c r="E821" s="30">
        <v>16</v>
      </c>
      <c r="F821" s="30"/>
      <c r="G821" s="30">
        <f t="shared" si="56"/>
        <v>10</v>
      </c>
      <c r="H821" s="31">
        <f t="shared" si="55"/>
        <v>160</v>
      </c>
      <c r="I821" s="25"/>
      <c r="J821" s="45" t="s">
        <v>104</v>
      </c>
      <c r="K821" s="7"/>
      <c r="L821" s="7"/>
      <c r="M821" s="7"/>
      <c r="N821" s="7"/>
    </row>
    <row r="822" spans="1:14" ht="13.2" x14ac:dyDescent="0.25">
      <c r="A822" s="7"/>
      <c r="B822" s="34"/>
      <c r="C822" s="74"/>
      <c r="D822" s="30"/>
      <c r="E822" s="30"/>
      <c r="F822" s="30"/>
      <c r="G822" s="30"/>
      <c r="H822" s="31" t="str">
        <f t="shared" si="55"/>
        <v/>
      </c>
      <c r="I822" s="25"/>
      <c r="J822" s="7"/>
      <c r="K822" s="7"/>
      <c r="L822" s="7"/>
      <c r="M822" s="7"/>
      <c r="N822" s="7"/>
    </row>
    <row r="823" spans="1:14" ht="13.2" x14ac:dyDescent="0.25">
      <c r="A823" s="7"/>
      <c r="B823" s="28" t="s">
        <v>72</v>
      </c>
      <c r="C823" s="74" t="s">
        <v>191</v>
      </c>
      <c r="D823" s="30"/>
      <c r="E823" s="30"/>
      <c r="F823" s="30"/>
      <c r="G823" s="30"/>
      <c r="H823" s="31" t="str">
        <f t="shared" si="55"/>
        <v/>
      </c>
      <c r="I823" s="25"/>
      <c r="J823" s="7"/>
      <c r="K823" s="7"/>
      <c r="L823" s="7"/>
      <c r="M823" s="7"/>
      <c r="N823" s="7"/>
    </row>
    <row r="824" spans="1:14" ht="13.2" x14ac:dyDescent="0.25">
      <c r="A824" s="7"/>
      <c r="B824" s="34"/>
      <c r="C824" s="74" t="s">
        <v>192</v>
      </c>
      <c r="D824" s="30">
        <v>26</v>
      </c>
      <c r="E824" s="30">
        <v>24</v>
      </c>
      <c r="F824" s="30">
        <v>0.25</v>
      </c>
      <c r="G824" s="30"/>
      <c r="H824" s="31">
        <f t="shared" si="55"/>
        <v>156</v>
      </c>
      <c r="I824" s="25"/>
      <c r="J824" s="7"/>
      <c r="K824" s="7"/>
      <c r="L824" s="7"/>
      <c r="M824" s="7"/>
      <c r="N824" s="7"/>
    </row>
    <row r="825" spans="1:14" ht="13.2" x14ac:dyDescent="0.25">
      <c r="A825" s="7"/>
      <c r="B825" s="34"/>
      <c r="C825" s="74" t="s">
        <v>193</v>
      </c>
      <c r="D825" s="30">
        <v>4</v>
      </c>
      <c r="E825" s="30">
        <v>18</v>
      </c>
      <c r="F825" s="30">
        <v>0.25</v>
      </c>
      <c r="G825" s="30"/>
      <c r="H825" s="31">
        <f t="shared" si="55"/>
        <v>18</v>
      </c>
      <c r="I825" s="25"/>
      <c r="J825" s="7"/>
      <c r="K825" s="7"/>
      <c r="L825" s="7"/>
      <c r="M825" s="7"/>
      <c r="N825" s="7"/>
    </row>
    <row r="826" spans="1:14" ht="13.2" x14ac:dyDescent="0.25">
      <c r="A826" s="7"/>
      <c r="B826" s="34"/>
      <c r="C826" s="74"/>
      <c r="D826" s="30"/>
      <c r="E826" s="30"/>
      <c r="F826" s="30"/>
      <c r="G826" s="30"/>
      <c r="H826" s="31" t="str">
        <f t="shared" si="55"/>
        <v/>
      </c>
      <c r="I826" s="25"/>
      <c r="J826" s="7"/>
      <c r="K826" s="7"/>
      <c r="L826" s="7"/>
      <c r="M826" s="7"/>
      <c r="N826" s="7"/>
    </row>
    <row r="827" spans="1:14" ht="13.2" x14ac:dyDescent="0.25">
      <c r="A827" s="7"/>
      <c r="B827" s="28" t="s">
        <v>78</v>
      </c>
      <c r="C827" s="74" t="s">
        <v>216</v>
      </c>
      <c r="D827" s="30"/>
      <c r="E827" s="30"/>
      <c r="F827" s="30"/>
      <c r="G827" s="30"/>
      <c r="H827" s="31" t="str">
        <f t="shared" si="55"/>
        <v/>
      </c>
      <c r="I827" s="25"/>
      <c r="J827" s="7"/>
      <c r="K827" s="7"/>
      <c r="L827" s="7"/>
      <c r="M827" s="7"/>
      <c r="N827" s="7"/>
    </row>
    <row r="828" spans="1:14" ht="13.2" x14ac:dyDescent="0.25">
      <c r="A828" s="7"/>
      <c r="B828" s="34"/>
      <c r="C828" s="74" t="s">
        <v>217</v>
      </c>
      <c r="D828" s="30">
        <v>2</v>
      </c>
      <c r="E828" s="30">
        <v>303.5</v>
      </c>
      <c r="F828" s="30">
        <v>0.5</v>
      </c>
      <c r="G828" s="30"/>
      <c r="H828" s="31" t="str">
        <f t="shared" si="55"/>
        <v/>
      </c>
      <c r="I828" s="25">
        <v>0</v>
      </c>
      <c r="J828" s="7"/>
      <c r="K828" s="7"/>
      <c r="L828" s="7"/>
      <c r="M828" s="7"/>
      <c r="N828" s="7"/>
    </row>
    <row r="829" spans="1:14" ht="13.2" x14ac:dyDescent="0.25">
      <c r="A829" s="7"/>
      <c r="B829" s="34"/>
      <c r="C829" s="74"/>
      <c r="D829" s="30"/>
      <c r="E829" s="30"/>
      <c r="F829" s="30"/>
      <c r="G829" s="30"/>
      <c r="H829" s="31" t="str">
        <f t="shared" si="55"/>
        <v/>
      </c>
      <c r="I829" s="25"/>
      <c r="J829" s="7"/>
      <c r="K829" s="7"/>
      <c r="L829" s="7"/>
      <c r="M829" s="7"/>
      <c r="N829" s="7"/>
    </row>
    <row r="830" spans="1:14" ht="13.2" x14ac:dyDescent="0.25">
      <c r="A830" s="7"/>
      <c r="B830" s="28" t="s">
        <v>109</v>
      </c>
      <c r="C830" s="74" t="s">
        <v>186</v>
      </c>
      <c r="D830" s="30"/>
      <c r="E830" s="30"/>
      <c r="F830" s="30"/>
      <c r="G830" s="30"/>
      <c r="H830" s="31" t="str">
        <f t="shared" si="55"/>
        <v/>
      </c>
      <c r="I830" s="25"/>
      <c r="J830" s="7"/>
      <c r="K830" s="7"/>
      <c r="L830" s="7"/>
      <c r="M830" s="7"/>
      <c r="N830" s="7"/>
    </row>
    <row r="831" spans="1:14" ht="13.2" x14ac:dyDescent="0.25">
      <c r="A831" s="7"/>
      <c r="B831" s="28"/>
      <c r="C831" s="74" t="s">
        <v>187</v>
      </c>
      <c r="D831" s="30">
        <v>2</v>
      </c>
      <c r="E831" s="30">
        <v>357</v>
      </c>
      <c r="F831" s="30">
        <v>0.25</v>
      </c>
      <c r="G831" s="30"/>
      <c r="H831" s="31">
        <f t="shared" si="55"/>
        <v>178.5</v>
      </c>
      <c r="I831" s="25"/>
      <c r="J831" s="7"/>
      <c r="K831" s="7"/>
      <c r="L831" s="7"/>
      <c r="M831" s="7"/>
      <c r="N831" s="7"/>
    </row>
    <row r="832" spans="1:14" ht="13.2" x14ac:dyDescent="0.25">
      <c r="A832" s="7"/>
      <c r="B832" s="34"/>
      <c r="C832" s="74"/>
      <c r="D832" s="30"/>
      <c r="E832" s="30"/>
      <c r="F832" s="30"/>
      <c r="G832" s="30"/>
      <c r="H832" s="31" t="str">
        <f t="shared" si="55"/>
        <v/>
      </c>
      <c r="I832" s="25"/>
      <c r="J832" s="7"/>
      <c r="K832" s="7"/>
      <c r="L832" s="7"/>
      <c r="M832" s="7"/>
      <c r="N832" s="7"/>
    </row>
    <row r="833" spans="1:14" ht="13.2" x14ac:dyDescent="0.25">
      <c r="A833" s="7"/>
      <c r="B833" s="28" t="s">
        <v>132</v>
      </c>
      <c r="C833" s="74" t="s">
        <v>196</v>
      </c>
      <c r="D833" s="30"/>
      <c r="E833" s="30"/>
      <c r="F833" s="30"/>
      <c r="G833" s="30"/>
      <c r="H833" s="31" t="str">
        <f t="shared" si="55"/>
        <v/>
      </c>
      <c r="I833" s="25"/>
      <c r="J833" s="7"/>
      <c r="K833" s="7"/>
      <c r="L833" s="7"/>
      <c r="M833" s="7"/>
      <c r="N833" s="7"/>
    </row>
    <row r="834" spans="1:14" ht="13.2" x14ac:dyDescent="0.25">
      <c r="A834" s="7"/>
      <c r="B834" s="34"/>
      <c r="C834" s="74" t="s">
        <v>174</v>
      </c>
      <c r="D834" s="30">
        <v>1</v>
      </c>
      <c r="E834" s="30">
        <v>25</v>
      </c>
      <c r="F834" s="30">
        <v>16</v>
      </c>
      <c r="G834" s="30"/>
      <c r="H834" s="31">
        <f t="shared" si="55"/>
        <v>400</v>
      </c>
      <c r="I834" s="25"/>
      <c r="J834" s="7"/>
      <c r="K834" s="7"/>
      <c r="L834" s="7"/>
      <c r="M834" s="7"/>
      <c r="N834" s="7"/>
    </row>
    <row r="835" spans="1:14" ht="13.2" x14ac:dyDescent="0.25">
      <c r="A835" s="7"/>
      <c r="B835" s="28"/>
      <c r="C835" s="74" t="s">
        <v>175</v>
      </c>
      <c r="D835" s="30">
        <v>1</v>
      </c>
      <c r="E835" s="30">
        <v>25</v>
      </c>
      <c r="F835" s="30">
        <v>16</v>
      </c>
      <c r="G835" s="30"/>
      <c r="H835" s="31">
        <f t="shared" si="55"/>
        <v>400</v>
      </c>
      <c r="I835" s="25"/>
      <c r="J835" s="7"/>
      <c r="K835" s="7"/>
      <c r="L835" s="7"/>
      <c r="M835" s="7"/>
      <c r="N835" s="7"/>
    </row>
    <row r="836" spans="1:14" ht="13.2" x14ac:dyDescent="0.25">
      <c r="A836" s="7"/>
      <c r="B836" s="34"/>
      <c r="C836" s="74" t="s">
        <v>218</v>
      </c>
      <c r="D836" s="30">
        <v>6</v>
      </c>
      <c r="E836" s="30">
        <v>16</v>
      </c>
      <c r="F836" s="30">
        <v>3</v>
      </c>
      <c r="G836" s="30"/>
      <c r="H836" s="31">
        <f t="shared" si="55"/>
        <v>288</v>
      </c>
      <c r="I836" s="25"/>
      <c r="J836" s="7"/>
      <c r="K836" s="7"/>
      <c r="L836" s="7"/>
      <c r="M836" s="7"/>
      <c r="N836" s="7"/>
    </row>
    <row r="837" spans="1:14" ht="13.2" x14ac:dyDescent="0.25">
      <c r="A837" s="7"/>
      <c r="B837" s="34"/>
      <c r="C837" s="74"/>
      <c r="D837" s="30"/>
      <c r="E837" s="30"/>
      <c r="F837" s="30"/>
      <c r="G837" s="30"/>
      <c r="H837" s="31" t="str">
        <f t="shared" si="55"/>
        <v/>
      </c>
      <c r="I837" s="25"/>
      <c r="J837" s="7"/>
      <c r="K837" s="7"/>
      <c r="L837" s="7"/>
      <c r="M837" s="7"/>
      <c r="N837" s="7"/>
    </row>
    <row r="838" spans="1:14" ht="13.2" x14ac:dyDescent="0.25">
      <c r="A838" s="7"/>
      <c r="B838" s="28" t="s">
        <v>136</v>
      </c>
      <c r="C838" s="74" t="s">
        <v>83</v>
      </c>
      <c r="D838" s="30"/>
      <c r="E838" s="30"/>
      <c r="F838" s="30"/>
      <c r="G838" s="30"/>
      <c r="H838" s="31" t="str">
        <f t="shared" si="55"/>
        <v/>
      </c>
      <c r="I838" s="25"/>
      <c r="J838" s="7"/>
      <c r="K838" s="7"/>
      <c r="L838" s="7"/>
      <c r="M838" s="7"/>
      <c r="N838" s="7"/>
    </row>
    <row r="839" spans="1:14" ht="13.2" x14ac:dyDescent="0.25">
      <c r="A839" s="7"/>
      <c r="B839" s="34"/>
      <c r="C839" s="74" t="s">
        <v>219</v>
      </c>
      <c r="D839" s="30">
        <v>2</v>
      </c>
      <c r="E839" s="30">
        <v>5</v>
      </c>
      <c r="F839" s="30">
        <v>5</v>
      </c>
      <c r="G839" s="30"/>
      <c r="H839" s="31">
        <f t="shared" si="55"/>
        <v>50</v>
      </c>
      <c r="I839" s="25"/>
      <c r="J839" s="7"/>
      <c r="K839" s="7"/>
      <c r="L839" s="7"/>
      <c r="M839" s="7"/>
      <c r="N839" s="7"/>
    </row>
    <row r="840" spans="1:14" ht="13.2" x14ac:dyDescent="0.25">
      <c r="A840" s="7"/>
      <c r="B840" s="34"/>
      <c r="C840" s="74" t="s">
        <v>220</v>
      </c>
      <c r="D840" s="30">
        <v>2</v>
      </c>
      <c r="E840" s="30">
        <v>19</v>
      </c>
      <c r="F840" s="30">
        <v>3</v>
      </c>
      <c r="G840" s="30"/>
      <c r="H840" s="31">
        <f t="shared" si="55"/>
        <v>114</v>
      </c>
      <c r="I840" s="25"/>
      <c r="J840" s="7"/>
      <c r="K840" s="7"/>
      <c r="L840" s="7"/>
      <c r="M840" s="7"/>
      <c r="N840" s="7"/>
    </row>
    <row r="841" spans="1:14" ht="13.2" x14ac:dyDescent="0.25">
      <c r="A841" s="7"/>
      <c r="B841" s="28"/>
      <c r="C841" s="74"/>
      <c r="D841" s="30"/>
      <c r="E841" s="30"/>
      <c r="F841" s="30"/>
      <c r="G841" s="30"/>
      <c r="H841" s="31" t="str">
        <f t="shared" si="55"/>
        <v/>
      </c>
      <c r="I841" s="25"/>
      <c r="J841" s="7"/>
      <c r="K841" s="7"/>
      <c r="L841" s="7"/>
      <c r="M841" s="7"/>
      <c r="N841" s="7"/>
    </row>
    <row r="842" spans="1:14" ht="13.2" x14ac:dyDescent="0.25">
      <c r="A842" s="7"/>
      <c r="B842" s="34"/>
      <c r="C842" s="74" t="s">
        <v>51</v>
      </c>
      <c r="D842" s="30"/>
      <c r="E842" s="30"/>
      <c r="F842" s="30"/>
      <c r="G842" s="30"/>
      <c r="H842" s="31" t="str">
        <f t="shared" si="55"/>
        <v/>
      </c>
      <c r="I842" s="25"/>
      <c r="J842" s="7"/>
      <c r="K842" s="7"/>
      <c r="L842" s="7"/>
      <c r="M842" s="7"/>
      <c r="N842" s="7"/>
    </row>
    <row r="843" spans="1:14" ht="13.2" x14ac:dyDescent="0.25">
      <c r="A843" s="7"/>
      <c r="B843" s="28" t="s">
        <v>139</v>
      </c>
      <c r="C843" s="74" t="s">
        <v>212</v>
      </c>
      <c r="D843" s="30"/>
      <c r="E843" s="30"/>
      <c r="F843" s="30"/>
      <c r="G843" s="30"/>
      <c r="H843" s="31" t="str">
        <f t="shared" si="55"/>
        <v/>
      </c>
      <c r="I843" s="25"/>
      <c r="J843" s="7"/>
      <c r="K843" s="7"/>
      <c r="L843" s="7"/>
      <c r="M843" s="7"/>
      <c r="N843" s="7"/>
    </row>
    <row r="844" spans="1:14" ht="13.2" x14ac:dyDescent="0.25">
      <c r="A844" s="7"/>
      <c r="B844" s="34"/>
      <c r="C844" s="74" t="s">
        <v>55</v>
      </c>
      <c r="D844" s="30">
        <v>-2</v>
      </c>
      <c r="E844" s="30">
        <f>$M$5</f>
        <v>4</v>
      </c>
      <c r="F844" s="30"/>
      <c r="G844" s="30">
        <v>8</v>
      </c>
      <c r="H844" s="31">
        <f t="shared" si="55"/>
        <v>-64</v>
      </c>
      <c r="I844" s="25"/>
      <c r="J844" s="7"/>
      <c r="K844" s="7"/>
      <c r="L844" s="7"/>
      <c r="M844" s="7"/>
      <c r="N844" s="7"/>
    </row>
    <row r="845" spans="1:14" ht="13.2" x14ac:dyDescent="0.25">
      <c r="A845" s="7"/>
      <c r="B845" s="34"/>
      <c r="C845" s="74"/>
      <c r="D845" s="30"/>
      <c r="E845" s="30"/>
      <c r="F845" s="30"/>
      <c r="G845" s="30"/>
      <c r="H845" s="31" t="str">
        <f t="shared" si="55"/>
        <v/>
      </c>
      <c r="I845" s="25"/>
      <c r="J845" s="7"/>
      <c r="K845" s="7"/>
      <c r="L845" s="7"/>
      <c r="M845" s="7"/>
      <c r="N845" s="7"/>
    </row>
    <row r="846" spans="1:14" ht="13.2" x14ac:dyDescent="0.25">
      <c r="A846" s="7"/>
      <c r="B846" s="34"/>
      <c r="C846" s="49"/>
      <c r="D846" s="22"/>
      <c r="E846" s="22"/>
      <c r="F846" s="22"/>
      <c r="G846" s="22"/>
      <c r="H846" s="31" t="str">
        <f t="shared" si="55"/>
        <v/>
      </c>
      <c r="I846" s="25"/>
      <c r="J846" s="7"/>
      <c r="K846" s="7"/>
      <c r="L846" s="7"/>
      <c r="M846" s="7"/>
      <c r="N846" s="7"/>
    </row>
    <row r="847" spans="1:14" ht="13.2" x14ac:dyDescent="0.25">
      <c r="A847" s="7"/>
      <c r="B847" s="28" t="s">
        <v>143</v>
      </c>
      <c r="C847" s="74" t="s">
        <v>214</v>
      </c>
      <c r="D847" s="30"/>
      <c r="E847" s="30"/>
      <c r="F847" s="30"/>
      <c r="G847" s="30"/>
      <c r="H847" s="31" t="str">
        <f t="shared" si="55"/>
        <v/>
      </c>
      <c r="I847" s="25"/>
      <c r="J847" s="7"/>
      <c r="K847" s="7"/>
      <c r="L847" s="7"/>
      <c r="M847" s="7"/>
      <c r="N847" s="7"/>
    </row>
    <row r="848" spans="1:14" ht="13.2" x14ac:dyDescent="0.25">
      <c r="A848" s="7"/>
      <c r="B848" s="34"/>
      <c r="C848" s="74" t="s">
        <v>221</v>
      </c>
      <c r="D848" s="30">
        <v>-13</v>
      </c>
      <c r="E848" s="30">
        <v>6</v>
      </c>
      <c r="F848" s="30"/>
      <c r="G848" s="30">
        <v>6</v>
      </c>
      <c r="H848" s="31">
        <f t="shared" si="55"/>
        <v>-468</v>
      </c>
      <c r="I848" s="25"/>
      <c r="J848" s="7"/>
      <c r="K848" s="7"/>
      <c r="L848" s="7"/>
      <c r="M848" s="7"/>
      <c r="N848" s="7"/>
    </row>
    <row r="849" spans="1:14" ht="13.2" x14ac:dyDescent="0.25">
      <c r="A849" s="7"/>
      <c r="B849" s="28"/>
      <c r="C849" s="74"/>
      <c r="D849" s="30"/>
      <c r="E849" s="30"/>
      <c r="F849" s="30"/>
      <c r="G849" s="30"/>
      <c r="H849" s="31" t="str">
        <f t="shared" si="55"/>
        <v/>
      </c>
      <c r="I849" s="25"/>
      <c r="J849" s="7"/>
      <c r="K849" s="7"/>
      <c r="L849" s="7"/>
      <c r="M849" s="7"/>
      <c r="N849" s="7"/>
    </row>
    <row r="850" spans="1:14" ht="13.2" x14ac:dyDescent="0.25">
      <c r="A850" s="7"/>
      <c r="B850" s="34"/>
      <c r="C850" s="49"/>
      <c r="D850" s="22"/>
      <c r="E850" s="22"/>
      <c r="F850" s="22"/>
      <c r="G850" s="22"/>
      <c r="H850" s="24" t="str">
        <f t="shared" si="55"/>
        <v/>
      </c>
      <c r="I850" s="25"/>
      <c r="J850" s="7"/>
      <c r="K850" s="7"/>
      <c r="L850" s="7"/>
      <c r="M850" s="7"/>
      <c r="N850" s="7"/>
    </row>
    <row r="851" spans="1:14" ht="13.2" x14ac:dyDescent="0.25">
      <c r="A851" s="7"/>
      <c r="B851" s="34"/>
      <c r="C851" s="49"/>
      <c r="D851" s="22"/>
      <c r="E851" s="22"/>
      <c r="F851" s="22"/>
      <c r="G851" s="22"/>
      <c r="H851" s="24" t="str">
        <f t="shared" si="55"/>
        <v/>
      </c>
      <c r="I851" s="25"/>
      <c r="J851" s="7"/>
      <c r="K851" s="7"/>
      <c r="L851" s="7"/>
      <c r="M851" s="7"/>
      <c r="N851" s="7"/>
    </row>
    <row r="852" spans="1:14" ht="13.2" x14ac:dyDescent="0.25">
      <c r="A852" s="7"/>
      <c r="B852" s="36"/>
      <c r="C852" s="51"/>
      <c r="D852" s="51"/>
      <c r="E852" s="38"/>
      <c r="F852" s="477" t="s">
        <v>85</v>
      </c>
      <c r="G852" s="478"/>
      <c r="H852" s="52">
        <f>IF(SUM(H811:H851)=0,"",SUM(H811:H851))</f>
        <v>2712.5</v>
      </c>
      <c r="I852" s="53" t="str">
        <f>IF(I810="1%steel","cft",IF(I810="1.5%steel","cft",IF(I810="2%steel","cft",I810)))</f>
        <v>sft</v>
      </c>
      <c r="J852" s="7"/>
      <c r="K852" s="7"/>
      <c r="L852" s="7"/>
      <c r="M852" s="7"/>
      <c r="N852" s="7"/>
    </row>
    <row r="853" spans="1:14" ht="13.2" x14ac:dyDescent="0.25">
      <c r="A853" s="7"/>
      <c r="B853" s="7"/>
      <c r="C853" s="7"/>
      <c r="D853" s="7"/>
      <c r="E853" s="7"/>
      <c r="F853" s="475" t="s">
        <v>86</v>
      </c>
      <c r="G853" s="476"/>
      <c r="H853" s="41">
        <v>0</v>
      </c>
      <c r="I853" s="54" t="str">
        <f>I852</f>
        <v>sft</v>
      </c>
      <c r="J853" s="7"/>
      <c r="K853" s="7"/>
      <c r="L853" s="7"/>
      <c r="M853" s="7"/>
      <c r="N853" s="7"/>
    </row>
    <row r="854" spans="1:14" ht="13.2" x14ac:dyDescent="0.25">
      <c r="A854" s="7"/>
      <c r="B854" s="7"/>
      <c r="C854" s="7"/>
      <c r="D854" s="7"/>
      <c r="E854" s="7"/>
      <c r="F854" s="477" t="s">
        <v>87</v>
      </c>
      <c r="G854" s="478"/>
      <c r="H854" s="55">
        <f>H853+H852</f>
        <v>2712.5</v>
      </c>
      <c r="I854" s="53" t="str">
        <f>I852</f>
        <v>sft</v>
      </c>
      <c r="J854" s="7"/>
      <c r="K854" s="7"/>
      <c r="L854" s="7"/>
      <c r="M854" s="7"/>
      <c r="N854" s="7"/>
    </row>
    <row r="855" spans="1:14" ht="13.2" x14ac:dyDescent="0.25">
      <c r="A855" s="7"/>
      <c r="B855" s="7"/>
      <c r="C855" s="7"/>
      <c r="D855" s="7"/>
      <c r="E855" s="7"/>
      <c r="F855" s="7"/>
      <c r="G855" s="7"/>
      <c r="H855" s="7"/>
      <c r="I855" s="7"/>
      <c r="J855" s="7"/>
      <c r="K855" s="7"/>
      <c r="L855" s="7"/>
      <c r="M855" s="7"/>
      <c r="N855" s="7"/>
    </row>
    <row r="856" spans="1:14" ht="13.2" x14ac:dyDescent="0.25">
      <c r="A856" s="7"/>
      <c r="B856" s="7"/>
      <c r="C856" s="7"/>
      <c r="D856" s="7"/>
      <c r="E856" s="7"/>
      <c r="F856" s="7"/>
      <c r="G856" s="7"/>
      <c r="H856" s="7"/>
      <c r="I856" s="7"/>
      <c r="J856" s="7"/>
      <c r="K856" s="7"/>
      <c r="L856" s="7"/>
      <c r="M856" s="7"/>
      <c r="N856" s="7"/>
    </row>
    <row r="857" spans="1:14" ht="24" customHeight="1" x14ac:dyDescent="0.25">
      <c r="A857" s="7"/>
      <c r="B857" s="12" t="s">
        <v>208</v>
      </c>
      <c r="C857" s="13" t="s">
        <v>28</v>
      </c>
      <c r="D857" s="14"/>
      <c r="E857" s="14"/>
      <c r="F857" s="14"/>
      <c r="G857" s="15"/>
      <c r="H857" s="14"/>
      <c r="I857" s="16" t="s">
        <v>90</v>
      </c>
      <c r="J857" s="17" t="s">
        <v>54</v>
      </c>
      <c r="K857" s="7"/>
      <c r="L857" s="7"/>
      <c r="M857" s="7"/>
      <c r="N857" s="7"/>
    </row>
    <row r="858" spans="1:14" ht="52.8" x14ac:dyDescent="0.25">
      <c r="A858" s="7"/>
      <c r="B858" s="48">
        <f>B811+1</f>
        <v>33</v>
      </c>
      <c r="C858" s="21" t="str">
        <f>'03-B.O.Q CIVIL WORK'!D52</f>
        <v>EMULSION PAINT – SUBSEQUENT COATS
Applying second and subsequent coats of emulsion paint to achieve the required finish, shade, and coverage, complete in all respects.</v>
      </c>
      <c r="D858" s="22"/>
      <c r="E858" s="22"/>
      <c r="F858" s="49"/>
      <c r="G858" s="22"/>
      <c r="H858" s="24" t="str">
        <f t="shared" ref="H858:H896" si="57">IF(PRODUCT(D858,E858,F858,G858,I858)=0,"",PRODUCT(D858,E858,F858,G858,I858))</f>
        <v/>
      </c>
      <c r="I858" s="25"/>
      <c r="J858" s="17" t="s">
        <v>56</v>
      </c>
      <c r="K858" s="7"/>
      <c r="L858" s="7"/>
      <c r="M858" s="7"/>
      <c r="N858" s="7"/>
    </row>
    <row r="859" spans="1:14" ht="13.2" x14ac:dyDescent="0.25">
      <c r="A859" s="7"/>
      <c r="B859" s="34"/>
      <c r="C859" s="50"/>
      <c r="D859" s="22"/>
      <c r="E859" s="22"/>
      <c r="F859" s="22"/>
      <c r="G859" s="22"/>
      <c r="H859" s="24" t="str">
        <f t="shared" si="57"/>
        <v/>
      </c>
      <c r="I859" s="25"/>
      <c r="J859" s="17" t="s">
        <v>58</v>
      </c>
      <c r="K859" s="7"/>
      <c r="L859" s="7"/>
      <c r="M859" s="7"/>
      <c r="N859" s="7"/>
    </row>
    <row r="860" spans="1:14" ht="13.2" x14ac:dyDescent="0.25">
      <c r="A860" s="7"/>
      <c r="B860" s="28" t="s">
        <v>62</v>
      </c>
      <c r="C860" s="35" t="s">
        <v>63</v>
      </c>
      <c r="D860" s="30"/>
      <c r="E860" s="30"/>
      <c r="F860" s="30"/>
      <c r="G860" s="30"/>
      <c r="H860" s="31" t="str">
        <f t="shared" si="57"/>
        <v/>
      </c>
      <c r="I860" s="25"/>
      <c r="J860" s="17" t="s">
        <v>60</v>
      </c>
      <c r="K860" s="7"/>
      <c r="L860" s="7"/>
      <c r="M860" s="7"/>
      <c r="N860" s="7"/>
    </row>
    <row r="861" spans="1:14" ht="13.2" x14ac:dyDescent="0.25">
      <c r="A861" s="7"/>
      <c r="B861" s="34"/>
      <c r="C861" s="35" t="s">
        <v>222</v>
      </c>
      <c r="D861" s="30">
        <v>1</v>
      </c>
      <c r="E861" s="30">
        <v>25</v>
      </c>
      <c r="F861" s="30"/>
      <c r="G861" s="30">
        <v>10.5</v>
      </c>
      <c r="H861" s="31">
        <f t="shared" si="57"/>
        <v>262.5</v>
      </c>
      <c r="I861" s="25"/>
      <c r="J861" s="17" t="s">
        <v>32</v>
      </c>
      <c r="K861" s="7"/>
      <c r="L861" s="7"/>
      <c r="M861" s="7"/>
      <c r="N861" s="7"/>
    </row>
    <row r="862" spans="1:14" ht="13.2" x14ac:dyDescent="0.25">
      <c r="A862" s="7"/>
      <c r="B862" s="34"/>
      <c r="C862" s="35" t="s">
        <v>74</v>
      </c>
      <c r="D862" s="30">
        <v>1</v>
      </c>
      <c r="E862" s="30">
        <v>41</v>
      </c>
      <c r="F862" s="30"/>
      <c r="G862" s="30">
        <f>G861</f>
        <v>10.5</v>
      </c>
      <c r="H862" s="31">
        <f t="shared" si="57"/>
        <v>430.5</v>
      </c>
      <c r="I862" s="25"/>
      <c r="J862" s="17" t="s">
        <v>89</v>
      </c>
      <c r="K862" s="7"/>
      <c r="L862" s="7"/>
      <c r="M862" s="7"/>
      <c r="N862" s="7"/>
    </row>
    <row r="863" spans="1:14" ht="13.2" x14ac:dyDescent="0.25">
      <c r="A863" s="7"/>
      <c r="B863" s="34"/>
      <c r="C863" s="35" t="s">
        <v>223</v>
      </c>
      <c r="D863" s="30">
        <v>1</v>
      </c>
      <c r="E863" s="30">
        <v>16</v>
      </c>
      <c r="F863" s="30"/>
      <c r="G863" s="30">
        <f>G861</f>
        <v>10.5</v>
      </c>
      <c r="H863" s="31">
        <f t="shared" si="57"/>
        <v>168</v>
      </c>
      <c r="I863" s="25"/>
      <c r="J863" s="17" t="s">
        <v>95</v>
      </c>
      <c r="K863" s="7"/>
      <c r="L863" s="7"/>
      <c r="M863" s="7"/>
      <c r="N863" s="7"/>
    </row>
    <row r="864" spans="1:14" ht="13.2" x14ac:dyDescent="0.25">
      <c r="A864" s="7"/>
      <c r="B864" s="34"/>
      <c r="C864" s="35" t="s">
        <v>66</v>
      </c>
      <c r="D864" s="30">
        <v>1</v>
      </c>
      <c r="E864" s="30">
        <v>25</v>
      </c>
      <c r="F864" s="30"/>
      <c r="G864" s="30">
        <f>G861</f>
        <v>10.5</v>
      </c>
      <c r="H864" s="31">
        <f t="shared" si="57"/>
        <v>262.5</v>
      </c>
      <c r="I864" s="25"/>
      <c r="J864" s="17" t="s">
        <v>97</v>
      </c>
      <c r="K864" s="7"/>
      <c r="L864" s="7"/>
      <c r="M864" s="7"/>
      <c r="N864" s="7"/>
    </row>
    <row r="865" spans="1:14" ht="13.2" x14ac:dyDescent="0.25">
      <c r="A865" s="7"/>
      <c r="B865" s="34"/>
      <c r="C865" s="35" t="s">
        <v>224</v>
      </c>
      <c r="D865" s="30">
        <v>1</v>
      </c>
      <c r="E865" s="30">
        <v>16</v>
      </c>
      <c r="F865" s="30"/>
      <c r="G865" s="30">
        <f t="shared" ref="G865:G866" si="58">G861</f>
        <v>10.5</v>
      </c>
      <c r="H865" s="31">
        <f t="shared" si="57"/>
        <v>168</v>
      </c>
      <c r="I865" s="25"/>
      <c r="J865" s="17" t="s">
        <v>98</v>
      </c>
      <c r="K865" s="7"/>
      <c r="L865" s="7"/>
      <c r="M865" s="7"/>
      <c r="N865" s="7"/>
    </row>
    <row r="866" spans="1:14" ht="13.2" x14ac:dyDescent="0.25">
      <c r="A866" s="7"/>
      <c r="B866" s="34"/>
      <c r="C866" s="35" t="s">
        <v>225</v>
      </c>
      <c r="D866" s="30">
        <v>1</v>
      </c>
      <c r="E866" s="30">
        <v>25</v>
      </c>
      <c r="F866" s="30"/>
      <c r="G866" s="30">
        <f t="shared" si="58"/>
        <v>10.5</v>
      </c>
      <c r="H866" s="31">
        <f t="shared" si="57"/>
        <v>262.5</v>
      </c>
      <c r="I866" s="25"/>
      <c r="J866" s="17" t="s">
        <v>42</v>
      </c>
      <c r="K866" s="7"/>
      <c r="L866" s="7"/>
      <c r="M866" s="7"/>
      <c r="N866" s="7"/>
    </row>
    <row r="867" spans="1:14" ht="13.2" x14ac:dyDescent="0.25">
      <c r="A867" s="7"/>
      <c r="B867" s="34"/>
      <c r="C867" s="35" t="s">
        <v>67</v>
      </c>
      <c r="D867" s="30">
        <v>1</v>
      </c>
      <c r="E867" s="30">
        <v>16</v>
      </c>
      <c r="F867" s="30"/>
      <c r="G867" s="30">
        <f>G861</f>
        <v>10.5</v>
      </c>
      <c r="H867" s="31">
        <f t="shared" si="57"/>
        <v>168</v>
      </c>
      <c r="I867" s="25"/>
      <c r="J867" s="45" t="s">
        <v>104</v>
      </c>
      <c r="K867" s="7"/>
      <c r="L867" s="7"/>
      <c r="M867" s="7"/>
      <c r="N867" s="7"/>
    </row>
    <row r="868" spans="1:14" ht="13.2" x14ac:dyDescent="0.25">
      <c r="A868" s="7"/>
      <c r="B868" s="34"/>
      <c r="C868" s="74"/>
      <c r="D868" s="30"/>
      <c r="E868" s="30"/>
      <c r="F868" s="30"/>
      <c r="G868" s="30"/>
      <c r="H868" s="31" t="str">
        <f t="shared" si="57"/>
        <v/>
      </c>
      <c r="I868" s="25"/>
      <c r="J868" s="7"/>
      <c r="K868" s="7"/>
      <c r="L868" s="7"/>
      <c r="M868" s="7"/>
      <c r="N868" s="7"/>
    </row>
    <row r="869" spans="1:14" ht="13.2" x14ac:dyDescent="0.25">
      <c r="A869" s="7"/>
      <c r="B869" s="34"/>
      <c r="C869" s="74"/>
      <c r="D869" s="30"/>
      <c r="E869" s="30"/>
      <c r="F869" s="30"/>
      <c r="G869" s="30"/>
      <c r="H869" s="31" t="str">
        <f t="shared" si="57"/>
        <v/>
      </c>
      <c r="I869" s="25"/>
      <c r="J869" s="46"/>
      <c r="K869" s="7"/>
      <c r="L869" s="7"/>
      <c r="M869" s="7"/>
      <c r="N869" s="7"/>
    </row>
    <row r="870" spans="1:14" ht="13.2" x14ac:dyDescent="0.25">
      <c r="A870" s="7"/>
      <c r="B870" s="28" t="s">
        <v>72</v>
      </c>
      <c r="C870" s="74" t="s">
        <v>191</v>
      </c>
      <c r="D870" s="30"/>
      <c r="E870" s="30"/>
      <c r="F870" s="30"/>
      <c r="G870" s="30"/>
      <c r="H870" s="31" t="str">
        <f t="shared" si="57"/>
        <v/>
      </c>
      <c r="I870" s="25"/>
      <c r="J870" s="7"/>
      <c r="K870" s="47"/>
      <c r="L870" s="7"/>
      <c r="M870" s="7"/>
      <c r="N870" s="7"/>
    </row>
    <row r="871" spans="1:14" ht="13.2" x14ac:dyDescent="0.25">
      <c r="A871" s="7"/>
      <c r="B871" s="34"/>
      <c r="C871" s="74" t="s">
        <v>192</v>
      </c>
      <c r="D871" s="30">
        <v>26</v>
      </c>
      <c r="E871" s="30">
        <v>24</v>
      </c>
      <c r="F871" s="30">
        <v>0.25</v>
      </c>
      <c r="G871" s="30"/>
      <c r="H871" s="31">
        <f t="shared" si="57"/>
        <v>156</v>
      </c>
      <c r="I871" s="25"/>
      <c r="J871" s="7"/>
      <c r="K871" s="7"/>
      <c r="L871" s="7"/>
      <c r="M871" s="7"/>
      <c r="N871" s="7"/>
    </row>
    <row r="872" spans="1:14" ht="13.2" x14ac:dyDescent="0.25">
      <c r="A872" s="7"/>
      <c r="B872" s="34"/>
      <c r="C872" s="74" t="s">
        <v>193</v>
      </c>
      <c r="D872" s="30">
        <v>4</v>
      </c>
      <c r="E872" s="30">
        <v>18</v>
      </c>
      <c r="F872" s="30">
        <v>0.25</v>
      </c>
      <c r="G872" s="30"/>
      <c r="H872" s="31">
        <f t="shared" si="57"/>
        <v>18</v>
      </c>
      <c r="I872" s="25"/>
      <c r="J872" s="7"/>
      <c r="K872" s="7"/>
      <c r="L872" s="7"/>
      <c r="M872" s="7"/>
      <c r="N872" s="7"/>
    </row>
    <row r="873" spans="1:14" ht="13.2" x14ac:dyDescent="0.25">
      <c r="A873" s="7"/>
      <c r="B873" s="34"/>
      <c r="C873" s="74"/>
      <c r="D873" s="30"/>
      <c r="E873" s="30"/>
      <c r="F873" s="30"/>
      <c r="G873" s="30"/>
      <c r="H873" s="31" t="str">
        <f t="shared" si="57"/>
        <v/>
      </c>
      <c r="I873" s="25"/>
      <c r="J873" s="7"/>
      <c r="K873" s="7"/>
      <c r="L873" s="7"/>
      <c r="M873" s="7"/>
      <c r="N873" s="7"/>
    </row>
    <row r="874" spans="1:14" ht="13.2" x14ac:dyDescent="0.25">
      <c r="A874" s="7"/>
      <c r="B874" s="28" t="s">
        <v>78</v>
      </c>
      <c r="C874" s="74" t="s">
        <v>216</v>
      </c>
      <c r="D874" s="30"/>
      <c r="E874" s="30"/>
      <c r="F874" s="30"/>
      <c r="G874" s="30"/>
      <c r="H874" s="31" t="str">
        <f t="shared" si="57"/>
        <v/>
      </c>
      <c r="I874" s="25"/>
      <c r="J874" s="7"/>
      <c r="K874" s="7"/>
      <c r="L874" s="7"/>
      <c r="M874" s="7"/>
      <c r="N874" s="7"/>
    </row>
    <row r="875" spans="1:14" ht="13.2" x14ac:dyDescent="0.25">
      <c r="A875" s="7"/>
      <c r="B875" s="34"/>
      <c r="C875" s="74" t="s">
        <v>217</v>
      </c>
      <c r="D875" s="30">
        <v>2</v>
      </c>
      <c r="E875" s="30">
        <v>303.5</v>
      </c>
      <c r="F875" s="30">
        <v>0.5</v>
      </c>
      <c r="G875" s="30"/>
      <c r="H875" s="31" t="str">
        <f t="shared" si="57"/>
        <v/>
      </c>
      <c r="I875" s="25">
        <v>0</v>
      </c>
      <c r="J875" s="7"/>
      <c r="K875" s="7"/>
      <c r="L875" s="7"/>
      <c r="M875" s="7"/>
      <c r="N875" s="7"/>
    </row>
    <row r="876" spans="1:14" ht="13.2" x14ac:dyDescent="0.25">
      <c r="A876" s="7"/>
      <c r="B876" s="34"/>
      <c r="C876" s="74"/>
      <c r="D876" s="30"/>
      <c r="E876" s="30"/>
      <c r="F876" s="30"/>
      <c r="G876" s="30"/>
      <c r="H876" s="31" t="str">
        <f t="shared" si="57"/>
        <v/>
      </c>
      <c r="I876" s="25"/>
      <c r="J876" s="7"/>
      <c r="K876" s="7"/>
      <c r="L876" s="7"/>
      <c r="M876" s="7"/>
      <c r="N876" s="7"/>
    </row>
    <row r="877" spans="1:14" ht="13.2" x14ac:dyDescent="0.25">
      <c r="A877" s="7"/>
      <c r="B877" s="28" t="s">
        <v>109</v>
      </c>
      <c r="C877" s="74" t="s">
        <v>186</v>
      </c>
      <c r="D877" s="30"/>
      <c r="E877" s="30"/>
      <c r="F877" s="30"/>
      <c r="G877" s="30"/>
      <c r="H877" s="31" t="str">
        <f t="shared" si="57"/>
        <v/>
      </c>
      <c r="I877" s="25"/>
      <c r="J877" s="7"/>
      <c r="K877" s="7"/>
      <c r="L877" s="7"/>
      <c r="M877" s="7"/>
      <c r="N877" s="7"/>
    </row>
    <row r="878" spans="1:14" ht="13.2" x14ac:dyDescent="0.25">
      <c r="A878" s="7"/>
      <c r="B878" s="28"/>
      <c r="C878" s="74" t="s">
        <v>187</v>
      </c>
      <c r="D878" s="30">
        <v>2</v>
      </c>
      <c r="E878" s="30">
        <v>357</v>
      </c>
      <c r="F878" s="30">
        <v>0.25</v>
      </c>
      <c r="G878" s="30"/>
      <c r="H878" s="31">
        <f t="shared" si="57"/>
        <v>178.5</v>
      </c>
      <c r="I878" s="25"/>
      <c r="J878" s="7"/>
      <c r="K878" s="7"/>
      <c r="L878" s="7"/>
      <c r="M878" s="7"/>
      <c r="N878" s="7"/>
    </row>
    <row r="879" spans="1:14" ht="13.2" x14ac:dyDescent="0.25">
      <c r="A879" s="7"/>
      <c r="B879" s="34"/>
      <c r="C879" s="74"/>
      <c r="D879" s="30"/>
      <c r="E879" s="30"/>
      <c r="F879" s="30"/>
      <c r="G879" s="30"/>
      <c r="H879" s="31" t="str">
        <f t="shared" si="57"/>
        <v/>
      </c>
      <c r="I879" s="25"/>
      <c r="J879" s="7"/>
      <c r="K879" s="7"/>
      <c r="L879" s="7"/>
      <c r="M879" s="7"/>
      <c r="N879" s="7"/>
    </row>
    <row r="880" spans="1:14" ht="13.2" x14ac:dyDescent="0.25">
      <c r="A880" s="7"/>
      <c r="B880" s="28" t="s">
        <v>132</v>
      </c>
      <c r="C880" s="74" t="s">
        <v>196</v>
      </c>
      <c r="D880" s="30"/>
      <c r="E880" s="30"/>
      <c r="F880" s="30"/>
      <c r="G880" s="30"/>
      <c r="H880" s="31" t="str">
        <f t="shared" si="57"/>
        <v/>
      </c>
      <c r="I880" s="25"/>
      <c r="J880" s="7"/>
      <c r="K880" s="7"/>
      <c r="L880" s="7"/>
      <c r="M880" s="7"/>
      <c r="N880" s="7"/>
    </row>
    <row r="881" spans="1:14" ht="13.2" x14ac:dyDescent="0.25">
      <c r="A881" s="7"/>
      <c r="B881" s="34"/>
      <c r="C881" s="74" t="s">
        <v>174</v>
      </c>
      <c r="D881" s="30">
        <v>1</v>
      </c>
      <c r="E881" s="30">
        <v>25</v>
      </c>
      <c r="F881" s="30">
        <v>16</v>
      </c>
      <c r="G881" s="30"/>
      <c r="H881" s="31">
        <f t="shared" si="57"/>
        <v>400</v>
      </c>
      <c r="I881" s="25"/>
      <c r="J881" s="7"/>
      <c r="K881" s="7"/>
      <c r="L881" s="7"/>
      <c r="M881" s="7"/>
      <c r="N881" s="7"/>
    </row>
    <row r="882" spans="1:14" ht="13.2" x14ac:dyDescent="0.25">
      <c r="A882" s="7"/>
      <c r="B882" s="28"/>
      <c r="C882" s="74" t="s">
        <v>175</v>
      </c>
      <c r="D882" s="30">
        <v>1</v>
      </c>
      <c r="E882" s="30">
        <v>25</v>
      </c>
      <c r="F882" s="30">
        <v>16</v>
      </c>
      <c r="G882" s="30"/>
      <c r="H882" s="31">
        <f t="shared" si="57"/>
        <v>400</v>
      </c>
      <c r="I882" s="25"/>
      <c r="J882" s="7"/>
      <c r="K882" s="7"/>
      <c r="L882" s="7"/>
      <c r="M882" s="7"/>
      <c r="N882" s="7"/>
    </row>
    <row r="883" spans="1:14" ht="13.2" x14ac:dyDescent="0.25">
      <c r="A883" s="7"/>
      <c r="B883" s="34"/>
      <c r="C883" s="74" t="s">
        <v>218</v>
      </c>
      <c r="D883" s="30">
        <v>6</v>
      </c>
      <c r="E883" s="30">
        <v>16</v>
      </c>
      <c r="F883" s="30">
        <v>3</v>
      </c>
      <c r="G883" s="30"/>
      <c r="H883" s="31">
        <f t="shared" si="57"/>
        <v>288</v>
      </c>
      <c r="I883" s="25"/>
      <c r="J883" s="7"/>
      <c r="K883" s="7"/>
      <c r="L883" s="7"/>
      <c r="M883" s="7"/>
      <c r="N883" s="7"/>
    </row>
    <row r="884" spans="1:14" ht="13.2" x14ac:dyDescent="0.25">
      <c r="A884" s="7"/>
      <c r="B884" s="34"/>
      <c r="C884" s="74"/>
      <c r="D884" s="30"/>
      <c r="E884" s="30"/>
      <c r="F884" s="30"/>
      <c r="G884" s="30"/>
      <c r="H884" s="31" t="str">
        <f t="shared" si="57"/>
        <v/>
      </c>
      <c r="I884" s="25"/>
      <c r="J884" s="7"/>
      <c r="K884" s="7"/>
      <c r="L884" s="7"/>
      <c r="M884" s="7"/>
      <c r="N884" s="7"/>
    </row>
    <row r="885" spans="1:14" ht="13.2" x14ac:dyDescent="0.25">
      <c r="A885" s="7"/>
      <c r="B885" s="28" t="s">
        <v>136</v>
      </c>
      <c r="C885" s="74" t="s">
        <v>83</v>
      </c>
      <c r="D885" s="30"/>
      <c r="E885" s="30"/>
      <c r="F885" s="30"/>
      <c r="G885" s="30"/>
      <c r="H885" s="31" t="str">
        <f t="shared" si="57"/>
        <v/>
      </c>
      <c r="I885" s="25"/>
      <c r="J885" s="7"/>
      <c r="K885" s="7"/>
      <c r="L885" s="7"/>
      <c r="M885" s="7"/>
      <c r="N885" s="7"/>
    </row>
    <row r="886" spans="1:14" ht="13.2" x14ac:dyDescent="0.25">
      <c r="A886" s="7"/>
      <c r="B886" s="34"/>
      <c r="C886" s="74" t="s">
        <v>219</v>
      </c>
      <c r="D886" s="30">
        <v>2</v>
      </c>
      <c r="E886" s="30">
        <v>5</v>
      </c>
      <c r="F886" s="30">
        <v>5</v>
      </c>
      <c r="G886" s="30"/>
      <c r="H886" s="31">
        <f t="shared" si="57"/>
        <v>50</v>
      </c>
      <c r="I886" s="25"/>
      <c r="J886" s="7"/>
      <c r="K886" s="7"/>
      <c r="L886" s="7"/>
      <c r="M886" s="7"/>
      <c r="N886" s="7"/>
    </row>
    <row r="887" spans="1:14" ht="13.2" x14ac:dyDescent="0.25">
      <c r="A887" s="7"/>
      <c r="B887" s="34"/>
      <c r="C887" s="74" t="s">
        <v>220</v>
      </c>
      <c r="D887" s="30">
        <v>2</v>
      </c>
      <c r="E887" s="30">
        <v>19</v>
      </c>
      <c r="F887" s="30">
        <v>3</v>
      </c>
      <c r="G887" s="30"/>
      <c r="H887" s="31">
        <f t="shared" si="57"/>
        <v>114</v>
      </c>
      <c r="I887" s="25"/>
      <c r="J887" s="7"/>
      <c r="K887" s="7"/>
      <c r="L887" s="7"/>
      <c r="M887" s="7"/>
      <c r="N887" s="7"/>
    </row>
    <row r="888" spans="1:14" ht="13.2" x14ac:dyDescent="0.25">
      <c r="A888" s="7"/>
      <c r="B888" s="28"/>
      <c r="C888" s="74"/>
      <c r="D888" s="30"/>
      <c r="E888" s="30"/>
      <c r="F888" s="30"/>
      <c r="G888" s="30"/>
      <c r="H888" s="31" t="str">
        <f t="shared" si="57"/>
        <v/>
      </c>
      <c r="I888" s="25"/>
      <c r="J888" s="7"/>
      <c r="K888" s="7"/>
      <c r="L888" s="7"/>
      <c r="M888" s="7"/>
      <c r="N888" s="7"/>
    </row>
    <row r="889" spans="1:14" ht="13.2" x14ac:dyDescent="0.25">
      <c r="A889" s="7"/>
      <c r="B889" s="34"/>
      <c r="C889" s="74" t="s">
        <v>51</v>
      </c>
      <c r="D889" s="30"/>
      <c r="E889" s="30"/>
      <c r="F889" s="30"/>
      <c r="G889" s="30"/>
      <c r="H889" s="31" t="str">
        <f t="shared" si="57"/>
        <v/>
      </c>
      <c r="I889" s="25"/>
      <c r="J889" s="7"/>
      <c r="K889" s="7"/>
      <c r="L889" s="7"/>
      <c r="M889" s="7"/>
      <c r="N889" s="7"/>
    </row>
    <row r="890" spans="1:14" ht="13.2" x14ac:dyDescent="0.25">
      <c r="A890" s="7"/>
      <c r="B890" s="28" t="s">
        <v>139</v>
      </c>
      <c r="C890" s="74" t="s">
        <v>212</v>
      </c>
      <c r="D890" s="30"/>
      <c r="E890" s="30"/>
      <c r="F890" s="30"/>
      <c r="G890" s="30"/>
      <c r="H890" s="31" t="str">
        <f t="shared" si="57"/>
        <v/>
      </c>
      <c r="I890" s="25"/>
      <c r="J890" s="7"/>
      <c r="K890" s="7"/>
      <c r="L890" s="7"/>
      <c r="M890" s="7"/>
      <c r="N890" s="7"/>
    </row>
    <row r="891" spans="1:14" ht="13.2" x14ac:dyDescent="0.25">
      <c r="A891" s="7"/>
      <c r="B891" s="34"/>
      <c r="C891" s="74" t="s">
        <v>55</v>
      </c>
      <c r="D891" s="30">
        <v>-2</v>
      </c>
      <c r="E891" s="30">
        <f>$M$5</f>
        <v>4</v>
      </c>
      <c r="F891" s="30"/>
      <c r="G891" s="30">
        <v>8</v>
      </c>
      <c r="H891" s="31">
        <f t="shared" si="57"/>
        <v>-64</v>
      </c>
      <c r="I891" s="25"/>
      <c r="J891" s="7"/>
      <c r="K891" s="7"/>
      <c r="L891" s="7"/>
      <c r="M891" s="7"/>
      <c r="N891" s="7"/>
    </row>
    <row r="892" spans="1:14" ht="13.2" x14ac:dyDescent="0.25">
      <c r="A892" s="7"/>
      <c r="B892" s="34"/>
      <c r="C892" s="74"/>
      <c r="D892" s="30"/>
      <c r="E892" s="30"/>
      <c r="F892" s="30"/>
      <c r="G892" s="30"/>
      <c r="H892" s="31" t="str">
        <f t="shared" si="57"/>
        <v/>
      </c>
      <c r="I892" s="25"/>
      <c r="J892" s="7"/>
      <c r="K892" s="7"/>
      <c r="L892" s="7"/>
      <c r="M892" s="7"/>
      <c r="N892" s="7"/>
    </row>
    <row r="893" spans="1:14" ht="13.2" x14ac:dyDescent="0.25">
      <c r="A893" s="7"/>
      <c r="B893" s="34"/>
      <c r="C893" s="49"/>
      <c r="D893" s="22"/>
      <c r="E893" s="22"/>
      <c r="F893" s="22"/>
      <c r="G893" s="22"/>
      <c r="H893" s="31" t="str">
        <f t="shared" si="57"/>
        <v/>
      </c>
      <c r="I893" s="25"/>
      <c r="J893" s="7"/>
      <c r="K893" s="7"/>
      <c r="L893" s="7"/>
      <c r="M893" s="7"/>
      <c r="N893" s="7"/>
    </row>
    <row r="894" spans="1:14" ht="13.2" x14ac:dyDescent="0.25">
      <c r="A894" s="7"/>
      <c r="B894" s="28" t="s">
        <v>143</v>
      </c>
      <c r="C894" s="74" t="s">
        <v>214</v>
      </c>
      <c r="D894" s="30"/>
      <c r="E894" s="30"/>
      <c r="F894" s="30"/>
      <c r="G894" s="30"/>
      <c r="H894" s="31" t="str">
        <f t="shared" si="57"/>
        <v/>
      </c>
      <c r="I894" s="25"/>
      <c r="J894" s="7"/>
      <c r="K894" s="7"/>
      <c r="L894" s="7"/>
      <c r="M894" s="7"/>
      <c r="N894" s="7"/>
    </row>
    <row r="895" spans="1:14" ht="13.2" x14ac:dyDescent="0.25">
      <c r="A895" s="7"/>
      <c r="B895" s="34"/>
      <c r="C895" s="74" t="s">
        <v>221</v>
      </c>
      <c r="D895" s="30">
        <v>-13</v>
      </c>
      <c r="E895" s="30">
        <v>4</v>
      </c>
      <c r="F895" s="30"/>
      <c r="G895" s="30">
        <v>6</v>
      </c>
      <c r="H895" s="31">
        <f t="shared" si="57"/>
        <v>-312</v>
      </c>
      <c r="I895" s="25"/>
      <c r="J895" s="7"/>
      <c r="K895" s="7"/>
      <c r="L895" s="7"/>
      <c r="M895" s="7"/>
      <c r="N895" s="7"/>
    </row>
    <row r="896" spans="1:14" ht="13.2" x14ac:dyDescent="0.25">
      <c r="A896" s="7"/>
      <c r="B896" s="34"/>
      <c r="C896" s="49"/>
      <c r="D896" s="22"/>
      <c r="E896" s="22"/>
      <c r="F896" s="22"/>
      <c r="G896" s="22"/>
      <c r="H896" s="24" t="str">
        <f t="shared" si="57"/>
        <v/>
      </c>
      <c r="I896" s="25"/>
      <c r="J896" s="7"/>
      <c r="K896" s="7"/>
      <c r="L896" s="7"/>
      <c r="M896" s="7"/>
      <c r="N896" s="7"/>
    </row>
    <row r="897" spans="1:14" ht="13.2" x14ac:dyDescent="0.25">
      <c r="A897" s="7"/>
      <c r="B897" s="36"/>
      <c r="C897" s="51"/>
      <c r="D897" s="51"/>
      <c r="E897" s="38"/>
      <c r="F897" s="477" t="s">
        <v>85</v>
      </c>
      <c r="G897" s="478"/>
      <c r="H897" s="52">
        <f>IF(SUM(H858:H896)=0,"",SUM(H858:H896))</f>
        <v>2950.5</v>
      </c>
      <c r="I897" s="53" t="str">
        <f>IF(I857="1%steel","cft",IF(I857="1.5%steel","cft",IF(I857="2%steel","cft",I857)))</f>
        <v>sft</v>
      </c>
      <c r="J897" s="7"/>
      <c r="K897" s="7"/>
      <c r="L897" s="7"/>
      <c r="M897" s="7"/>
      <c r="N897" s="7"/>
    </row>
    <row r="898" spans="1:14" ht="13.2" x14ac:dyDescent="0.25">
      <c r="A898" s="7"/>
      <c r="B898" s="7"/>
      <c r="C898" s="7"/>
      <c r="D898" s="7"/>
      <c r="E898" s="7"/>
      <c r="F898" s="475" t="s">
        <v>86</v>
      </c>
      <c r="G898" s="476"/>
      <c r="H898" s="41">
        <v>0</v>
      </c>
      <c r="I898" s="54" t="str">
        <f>I897</f>
        <v>sft</v>
      </c>
      <c r="J898" s="7"/>
      <c r="K898" s="7"/>
      <c r="L898" s="7"/>
      <c r="M898" s="7"/>
      <c r="N898" s="7"/>
    </row>
    <row r="899" spans="1:14" ht="13.2" x14ac:dyDescent="0.25">
      <c r="A899" s="7"/>
      <c r="B899" s="7"/>
      <c r="C899" s="7"/>
      <c r="D899" s="7"/>
      <c r="E899" s="7"/>
      <c r="F899" s="477" t="s">
        <v>87</v>
      </c>
      <c r="G899" s="478"/>
      <c r="H899" s="55">
        <f>H898+H897</f>
        <v>2950.5</v>
      </c>
      <c r="I899" s="53" t="str">
        <f>I897</f>
        <v>sft</v>
      </c>
      <c r="J899" s="7"/>
      <c r="K899" s="7"/>
      <c r="L899" s="7"/>
      <c r="M899" s="7"/>
      <c r="N899" s="7"/>
    </row>
    <row r="900" spans="1:14" ht="13.2" x14ac:dyDescent="0.25">
      <c r="A900" s="7"/>
      <c r="B900" s="7"/>
      <c r="C900" s="7"/>
      <c r="D900" s="7"/>
      <c r="E900" s="7"/>
      <c r="F900" s="7"/>
      <c r="G900" s="7"/>
      <c r="H900" s="7"/>
      <c r="I900" s="7"/>
      <c r="J900" s="7"/>
      <c r="K900" s="7"/>
      <c r="L900" s="7"/>
      <c r="M900" s="7"/>
      <c r="N900" s="7"/>
    </row>
    <row r="901" spans="1:14" ht="13.2" x14ac:dyDescent="0.25">
      <c r="A901" s="7"/>
      <c r="B901" s="7"/>
      <c r="C901" s="7"/>
      <c r="D901" s="7"/>
      <c r="E901" s="7"/>
      <c r="F901" s="7"/>
      <c r="G901" s="7"/>
      <c r="H901" s="7"/>
      <c r="I901" s="7"/>
      <c r="J901" s="7"/>
      <c r="K901" s="7"/>
      <c r="L901" s="7"/>
      <c r="M901" s="7"/>
      <c r="N901" s="7"/>
    </row>
    <row r="902" spans="1:14" ht="24" customHeight="1" x14ac:dyDescent="0.25">
      <c r="A902" s="7"/>
      <c r="B902" s="12" t="s">
        <v>208</v>
      </c>
      <c r="C902" s="13" t="s">
        <v>28</v>
      </c>
      <c r="D902" s="14"/>
      <c r="E902" s="14"/>
      <c r="F902" s="14"/>
      <c r="G902" s="15"/>
      <c r="H902" s="14"/>
      <c r="I902" s="16" t="s">
        <v>90</v>
      </c>
      <c r="J902" s="17" t="s">
        <v>54</v>
      </c>
      <c r="K902" s="7"/>
      <c r="L902" s="7"/>
      <c r="M902" s="7"/>
      <c r="N902" s="7"/>
    </row>
    <row r="903" spans="1:14" ht="52.8" x14ac:dyDescent="0.25">
      <c r="A903" s="7"/>
      <c r="B903" s="48">
        <f>B858+1</f>
        <v>34</v>
      </c>
      <c r="C903" s="21" t="str">
        <f>'03-B.O.Q CIVIL WORK'!D53</f>
        <v>SNOWCEM / WEATHER SHIELD(OUT SIDE) – FIRST COAT
Preparing external surfaces and applying the first coat of Snowcem/Weather Shield paint, including cleaning and surface preparation, complete in all respects.</v>
      </c>
      <c r="D903" s="22"/>
      <c r="E903" s="22"/>
      <c r="F903" s="49"/>
      <c r="G903" s="22"/>
      <c r="H903" s="24" t="str">
        <f t="shared" ref="H903:H946" si="59">IF(PRODUCT(D903,E903,F903,G903,I903)=0,"",PRODUCT(D903,E903,F903,G903,I903))</f>
        <v/>
      </c>
      <c r="I903" s="25"/>
      <c r="J903" s="17" t="s">
        <v>56</v>
      </c>
      <c r="K903" s="7"/>
      <c r="L903" s="7"/>
      <c r="M903" s="7"/>
      <c r="N903" s="7"/>
    </row>
    <row r="904" spans="1:14" ht="13.2" x14ac:dyDescent="0.25">
      <c r="A904" s="7"/>
      <c r="B904" s="34"/>
      <c r="C904" s="50"/>
      <c r="D904" s="22"/>
      <c r="E904" s="22"/>
      <c r="F904" s="22"/>
      <c r="G904" s="22"/>
      <c r="H904" s="24" t="str">
        <f t="shared" si="59"/>
        <v/>
      </c>
      <c r="I904" s="25"/>
      <c r="J904" s="17" t="s">
        <v>58</v>
      </c>
      <c r="K904" s="7"/>
      <c r="L904" s="7"/>
      <c r="M904" s="7"/>
      <c r="N904" s="7"/>
    </row>
    <row r="905" spans="1:14" ht="13.2" x14ac:dyDescent="0.25">
      <c r="A905" s="7"/>
      <c r="B905" s="28" t="s">
        <v>62</v>
      </c>
      <c r="C905" s="35" t="s">
        <v>73</v>
      </c>
      <c r="D905" s="30"/>
      <c r="E905" s="30"/>
      <c r="F905" s="30"/>
      <c r="G905" s="30"/>
      <c r="H905" s="31" t="str">
        <f t="shared" si="59"/>
        <v/>
      </c>
      <c r="I905" s="25"/>
      <c r="J905" s="17" t="s">
        <v>60</v>
      </c>
      <c r="K905" s="7"/>
      <c r="L905" s="7"/>
      <c r="M905" s="7"/>
      <c r="N905" s="7"/>
    </row>
    <row r="906" spans="1:14" ht="13.2" x14ac:dyDescent="0.25">
      <c r="A906" s="7"/>
      <c r="B906" s="28"/>
      <c r="C906" s="35" t="s">
        <v>74</v>
      </c>
      <c r="D906" s="30">
        <v>1</v>
      </c>
      <c r="E906" s="30">
        <f>0.75+16+0.75+25+0.75</f>
        <v>43.25</v>
      </c>
      <c r="F906" s="30"/>
      <c r="G906" s="30">
        <v>11</v>
      </c>
      <c r="H906" s="31">
        <f t="shared" si="59"/>
        <v>475.75</v>
      </c>
      <c r="I906" s="25"/>
      <c r="J906" s="17" t="s">
        <v>32</v>
      </c>
      <c r="K906" s="7"/>
      <c r="L906" s="7"/>
      <c r="M906" s="7"/>
      <c r="N906" s="7"/>
    </row>
    <row r="907" spans="1:14" ht="13.2" x14ac:dyDescent="0.25">
      <c r="A907" s="7"/>
      <c r="B907" s="28"/>
      <c r="C907" s="35" t="s">
        <v>68</v>
      </c>
      <c r="D907" s="30">
        <v>1</v>
      </c>
      <c r="E907" s="30">
        <v>25</v>
      </c>
      <c r="F907" s="30"/>
      <c r="G907" s="30">
        <v>11</v>
      </c>
      <c r="H907" s="31">
        <f t="shared" si="59"/>
        <v>275</v>
      </c>
      <c r="I907" s="25"/>
      <c r="J907" s="17" t="s">
        <v>89</v>
      </c>
      <c r="K907" s="7"/>
      <c r="L907" s="7"/>
      <c r="M907" s="7"/>
      <c r="N907" s="7"/>
    </row>
    <row r="908" spans="1:14" ht="13.2" x14ac:dyDescent="0.25">
      <c r="A908" s="7"/>
      <c r="B908" s="28"/>
      <c r="C908" s="35" t="s">
        <v>183</v>
      </c>
      <c r="D908" s="30">
        <v>1</v>
      </c>
      <c r="E908" s="30">
        <v>16</v>
      </c>
      <c r="F908" s="30"/>
      <c r="G908" s="30">
        <f>G907+7</f>
        <v>18</v>
      </c>
      <c r="H908" s="31">
        <f t="shared" si="59"/>
        <v>288</v>
      </c>
      <c r="I908" s="25"/>
      <c r="J908" s="17" t="s">
        <v>95</v>
      </c>
      <c r="K908" s="7"/>
      <c r="L908" s="7"/>
      <c r="M908" s="7"/>
      <c r="N908" s="7"/>
    </row>
    <row r="909" spans="1:14" ht="13.2" x14ac:dyDescent="0.25">
      <c r="A909" s="7"/>
      <c r="B909" s="28"/>
      <c r="C909" s="35" t="s">
        <v>71</v>
      </c>
      <c r="D909" s="30">
        <v>1</v>
      </c>
      <c r="E909" s="30">
        <v>16</v>
      </c>
      <c r="F909" s="30"/>
      <c r="G909" s="30">
        <v>11</v>
      </c>
      <c r="H909" s="31">
        <f t="shared" si="59"/>
        <v>176</v>
      </c>
      <c r="I909" s="25"/>
      <c r="J909" s="17" t="s">
        <v>97</v>
      </c>
      <c r="K909" s="7"/>
      <c r="L909" s="7"/>
      <c r="M909" s="7"/>
      <c r="N909" s="7"/>
    </row>
    <row r="910" spans="1:14" ht="13.2" x14ac:dyDescent="0.25">
      <c r="A910" s="7"/>
      <c r="B910" s="28"/>
      <c r="C910" s="35" t="s">
        <v>76</v>
      </c>
      <c r="D910" s="30">
        <v>1</v>
      </c>
      <c r="E910" s="30">
        <v>9</v>
      </c>
      <c r="F910" s="30"/>
      <c r="G910" s="30">
        <v>11</v>
      </c>
      <c r="H910" s="31">
        <f t="shared" si="59"/>
        <v>99</v>
      </c>
      <c r="I910" s="25"/>
      <c r="J910" s="17" t="s">
        <v>98</v>
      </c>
      <c r="K910" s="7"/>
      <c r="L910" s="7"/>
      <c r="M910" s="7"/>
      <c r="N910" s="7"/>
    </row>
    <row r="911" spans="1:14" ht="13.2" x14ac:dyDescent="0.25">
      <c r="A911" s="7"/>
      <c r="B911" s="28"/>
      <c r="C911" s="35" t="s">
        <v>77</v>
      </c>
      <c r="D911" s="30">
        <v>1</v>
      </c>
      <c r="E911" s="30">
        <v>25</v>
      </c>
      <c r="F911" s="30"/>
      <c r="G911" s="30">
        <v>11</v>
      </c>
      <c r="H911" s="31">
        <f t="shared" si="59"/>
        <v>275</v>
      </c>
      <c r="I911" s="25"/>
      <c r="J911" s="17" t="s">
        <v>42</v>
      </c>
      <c r="K911" s="7"/>
      <c r="L911" s="7"/>
      <c r="M911" s="7"/>
      <c r="N911" s="7"/>
    </row>
    <row r="912" spans="1:14" ht="13.2" x14ac:dyDescent="0.25">
      <c r="A912" s="7"/>
      <c r="B912" s="34"/>
      <c r="C912" s="74"/>
      <c r="D912" s="30"/>
      <c r="E912" s="30"/>
      <c r="F912" s="30"/>
      <c r="G912" s="30"/>
      <c r="H912" s="31" t="str">
        <f t="shared" si="59"/>
        <v/>
      </c>
      <c r="I912" s="25"/>
      <c r="J912" s="45" t="s">
        <v>104</v>
      </c>
      <c r="K912" s="7"/>
      <c r="L912" s="7"/>
      <c r="M912" s="7"/>
      <c r="N912" s="7"/>
    </row>
    <row r="913" spans="1:14" ht="13.2" x14ac:dyDescent="0.25">
      <c r="A913" s="7"/>
      <c r="B913" s="28" t="s">
        <v>72</v>
      </c>
      <c r="C913" s="74" t="s">
        <v>79</v>
      </c>
      <c r="D913" s="30"/>
      <c r="E913" s="30"/>
      <c r="F913" s="30"/>
      <c r="G913" s="30"/>
      <c r="H913" s="31" t="str">
        <f t="shared" si="59"/>
        <v/>
      </c>
      <c r="I913" s="25"/>
      <c r="J913" s="7"/>
      <c r="K913" s="7"/>
      <c r="L913" s="7"/>
      <c r="M913" s="7"/>
      <c r="N913" s="7"/>
    </row>
    <row r="914" spans="1:14" ht="13.2" x14ac:dyDescent="0.25">
      <c r="A914" s="7"/>
      <c r="B914" s="34"/>
      <c r="C914" s="74" t="s">
        <v>80</v>
      </c>
      <c r="D914" s="30">
        <v>2</v>
      </c>
      <c r="E914" s="30">
        <v>6.17</v>
      </c>
      <c r="F914" s="30"/>
      <c r="G914" s="30">
        <v>11</v>
      </c>
      <c r="H914" s="31">
        <f t="shared" si="59"/>
        <v>135.74</v>
      </c>
      <c r="I914" s="25"/>
      <c r="J914" s="46"/>
      <c r="K914" s="7"/>
      <c r="L914" s="7"/>
      <c r="M914" s="7"/>
      <c r="N914" s="7"/>
    </row>
    <row r="915" spans="1:14" ht="13.2" x14ac:dyDescent="0.25">
      <c r="A915" s="7"/>
      <c r="B915" s="34"/>
      <c r="C915" s="74" t="s">
        <v>81</v>
      </c>
      <c r="D915" s="30">
        <v>1</v>
      </c>
      <c r="E915" s="30">
        <v>7</v>
      </c>
      <c r="F915" s="30"/>
      <c r="G915" s="30">
        <v>11</v>
      </c>
      <c r="H915" s="31">
        <f t="shared" si="59"/>
        <v>77</v>
      </c>
      <c r="I915" s="25"/>
      <c r="J915" s="7"/>
      <c r="K915" s="47"/>
      <c r="L915" s="7"/>
      <c r="M915" s="7"/>
      <c r="N915" s="7"/>
    </row>
    <row r="916" spans="1:14" ht="13.2" x14ac:dyDescent="0.25">
      <c r="A916" s="7"/>
      <c r="B916" s="34"/>
      <c r="C916" s="74"/>
      <c r="D916" s="30"/>
      <c r="E916" s="30"/>
      <c r="F916" s="30"/>
      <c r="G916" s="30"/>
      <c r="H916" s="31" t="str">
        <f t="shared" si="59"/>
        <v/>
      </c>
      <c r="I916" s="25"/>
      <c r="J916" s="7"/>
      <c r="K916" s="7"/>
      <c r="L916" s="7"/>
      <c r="M916" s="7"/>
      <c r="N916" s="7"/>
    </row>
    <row r="917" spans="1:14" ht="13.2" x14ac:dyDescent="0.25">
      <c r="A917" s="7"/>
      <c r="B917" s="33" t="s">
        <v>78</v>
      </c>
      <c r="C917" s="35" t="s">
        <v>188</v>
      </c>
      <c r="D917" s="30"/>
      <c r="E917" s="30"/>
      <c r="F917" s="30"/>
      <c r="G917" s="30"/>
      <c r="H917" s="31" t="str">
        <f t="shared" si="59"/>
        <v/>
      </c>
      <c r="I917" s="25"/>
      <c r="J917" s="7"/>
      <c r="K917" s="7"/>
      <c r="L917" s="7"/>
      <c r="M917" s="7"/>
      <c r="N917" s="7"/>
    </row>
    <row r="918" spans="1:14" ht="13.2" x14ac:dyDescent="0.25">
      <c r="A918" s="7"/>
      <c r="B918" s="34"/>
      <c r="C918" s="35" t="s">
        <v>189</v>
      </c>
      <c r="D918" s="30">
        <v>2</v>
      </c>
      <c r="E918" s="30">
        <v>25.75</v>
      </c>
      <c r="F918" s="30">
        <v>1.5</v>
      </c>
      <c r="G918" s="30"/>
      <c r="H918" s="31">
        <f t="shared" si="59"/>
        <v>77.25</v>
      </c>
      <c r="I918" s="25"/>
      <c r="J918" s="7"/>
      <c r="K918" s="7"/>
      <c r="L918" s="7"/>
      <c r="M918" s="7"/>
      <c r="N918" s="7"/>
    </row>
    <row r="919" spans="1:14" ht="13.2" x14ac:dyDescent="0.25">
      <c r="A919" s="7"/>
      <c r="B919" s="34"/>
      <c r="C919" s="35" t="s">
        <v>190</v>
      </c>
      <c r="D919" s="30">
        <v>2</v>
      </c>
      <c r="E919" s="30">
        <v>9</v>
      </c>
      <c r="F919" s="30">
        <v>1.5</v>
      </c>
      <c r="G919" s="30"/>
      <c r="H919" s="31">
        <f t="shared" si="59"/>
        <v>27</v>
      </c>
      <c r="I919" s="25"/>
      <c r="J919" s="7"/>
      <c r="K919" s="7"/>
      <c r="L919" s="7"/>
      <c r="M919" s="7"/>
      <c r="N919" s="7"/>
    </row>
    <row r="920" spans="1:14" ht="13.2" x14ac:dyDescent="0.25">
      <c r="A920" s="7"/>
      <c r="B920" s="34"/>
      <c r="C920" s="74"/>
      <c r="D920" s="30"/>
      <c r="E920" s="30"/>
      <c r="F920" s="30"/>
      <c r="G920" s="30"/>
      <c r="H920" s="31" t="str">
        <f t="shared" si="59"/>
        <v/>
      </c>
      <c r="I920" s="25"/>
      <c r="J920" s="7"/>
      <c r="K920" s="7"/>
      <c r="L920" s="7"/>
      <c r="M920" s="7"/>
      <c r="N920" s="7"/>
    </row>
    <row r="921" spans="1:14" ht="13.2" x14ac:dyDescent="0.25">
      <c r="A921" s="7"/>
      <c r="B921" s="28" t="s">
        <v>109</v>
      </c>
      <c r="C921" s="74" t="s">
        <v>226</v>
      </c>
      <c r="D921" s="30"/>
      <c r="E921" s="30"/>
      <c r="F921" s="30"/>
      <c r="G921" s="30"/>
      <c r="H921" s="31" t="str">
        <f t="shared" si="59"/>
        <v/>
      </c>
      <c r="I921" s="25"/>
      <c r="J921" s="7"/>
      <c r="K921" s="7"/>
      <c r="L921" s="7"/>
      <c r="M921" s="7"/>
      <c r="N921" s="7"/>
    </row>
    <row r="922" spans="1:14" ht="13.2" x14ac:dyDescent="0.25">
      <c r="A922" s="7"/>
      <c r="B922" s="34"/>
      <c r="C922" s="74" t="s">
        <v>227</v>
      </c>
      <c r="D922" s="30">
        <v>1</v>
      </c>
      <c r="E922" s="30">
        <v>136.5</v>
      </c>
      <c r="F922" s="30">
        <v>0</v>
      </c>
      <c r="G922" s="30">
        <v>2.75</v>
      </c>
      <c r="H922" s="31" t="str">
        <f t="shared" si="59"/>
        <v/>
      </c>
      <c r="I922" s="25">
        <v>0</v>
      </c>
      <c r="J922" s="7"/>
      <c r="K922" s="7"/>
      <c r="L922" s="7"/>
      <c r="M922" s="7"/>
      <c r="N922" s="7"/>
    </row>
    <row r="923" spans="1:14" ht="13.2" x14ac:dyDescent="0.25">
      <c r="A923" s="7"/>
      <c r="B923" s="34"/>
      <c r="C923" s="74"/>
      <c r="D923" s="30"/>
      <c r="E923" s="30"/>
      <c r="F923" s="30"/>
      <c r="G923" s="30"/>
      <c r="H923" s="31" t="str">
        <f t="shared" si="59"/>
        <v/>
      </c>
      <c r="I923" s="25"/>
      <c r="J923" s="7"/>
      <c r="K923" s="7"/>
      <c r="L923" s="7"/>
      <c r="M923" s="7"/>
      <c r="N923" s="7"/>
    </row>
    <row r="924" spans="1:14" ht="13.2" x14ac:dyDescent="0.25">
      <c r="A924" s="7"/>
      <c r="B924" s="28" t="s">
        <v>132</v>
      </c>
      <c r="C924" s="74" t="s">
        <v>228</v>
      </c>
      <c r="D924" s="30"/>
      <c r="E924" s="30"/>
      <c r="F924" s="30"/>
      <c r="G924" s="30"/>
      <c r="H924" s="31" t="str">
        <f t="shared" si="59"/>
        <v/>
      </c>
      <c r="I924" s="25"/>
      <c r="J924" s="7"/>
      <c r="K924" s="7"/>
      <c r="L924" s="7"/>
      <c r="M924" s="7"/>
      <c r="N924" s="7"/>
    </row>
    <row r="925" spans="1:14" ht="13.2" x14ac:dyDescent="0.25">
      <c r="A925" s="7"/>
      <c r="B925" s="34"/>
      <c r="C925" s="74" t="s">
        <v>197</v>
      </c>
      <c r="D925" s="30">
        <v>1</v>
      </c>
      <c r="E925" s="30">
        <v>25</v>
      </c>
      <c r="F925" s="30">
        <v>9</v>
      </c>
      <c r="G925" s="30"/>
      <c r="H925" s="31">
        <f t="shared" si="59"/>
        <v>225</v>
      </c>
      <c r="I925" s="25"/>
      <c r="J925" s="7"/>
      <c r="K925" s="7"/>
      <c r="L925" s="7"/>
      <c r="M925" s="7"/>
      <c r="N925" s="7"/>
    </row>
    <row r="926" spans="1:14" ht="13.2" x14ac:dyDescent="0.25">
      <c r="A926" s="7"/>
      <c r="B926" s="34"/>
      <c r="C926" s="74" t="s">
        <v>198</v>
      </c>
      <c r="D926" s="30">
        <v>1</v>
      </c>
      <c r="E926" s="30">
        <v>149</v>
      </c>
      <c r="F926" s="30">
        <v>3</v>
      </c>
      <c r="G926" s="30"/>
      <c r="H926" s="31">
        <f t="shared" si="59"/>
        <v>447</v>
      </c>
      <c r="I926" s="25"/>
      <c r="J926" s="7"/>
      <c r="K926" s="7"/>
      <c r="L926" s="7"/>
      <c r="M926" s="7"/>
      <c r="N926" s="7"/>
    </row>
    <row r="927" spans="1:14" ht="13.2" x14ac:dyDescent="0.25">
      <c r="A927" s="7"/>
      <c r="B927" s="34"/>
      <c r="C927" s="74" t="s">
        <v>229</v>
      </c>
      <c r="D927" s="30">
        <v>1</v>
      </c>
      <c r="E927" s="30">
        <v>149</v>
      </c>
      <c r="F927" s="30">
        <v>1</v>
      </c>
      <c r="G927" s="30"/>
      <c r="H927" s="31">
        <f t="shared" si="59"/>
        <v>149</v>
      </c>
      <c r="I927" s="25"/>
      <c r="J927" s="7"/>
      <c r="K927" s="7"/>
      <c r="L927" s="7"/>
      <c r="M927" s="7"/>
      <c r="N927" s="7"/>
    </row>
    <row r="928" spans="1:14" ht="13.2" x14ac:dyDescent="0.25">
      <c r="A928" s="7"/>
      <c r="B928" s="34"/>
      <c r="C928" s="74"/>
      <c r="D928" s="30"/>
      <c r="E928" s="30"/>
      <c r="F928" s="30"/>
      <c r="G928" s="30"/>
      <c r="H928" s="31" t="str">
        <f t="shared" si="59"/>
        <v/>
      </c>
      <c r="I928" s="25"/>
      <c r="J928" s="7"/>
      <c r="K928" s="7"/>
      <c r="L928" s="7"/>
      <c r="M928" s="7"/>
      <c r="N928" s="7"/>
    </row>
    <row r="929" spans="1:14" ht="13.2" x14ac:dyDescent="0.25">
      <c r="A929" s="7"/>
      <c r="B929" s="34"/>
      <c r="C929" s="74"/>
      <c r="D929" s="30"/>
      <c r="E929" s="30"/>
      <c r="F929" s="30"/>
      <c r="G929" s="30"/>
      <c r="H929" s="31" t="str">
        <f t="shared" si="59"/>
        <v/>
      </c>
      <c r="I929" s="25"/>
      <c r="J929" s="7"/>
      <c r="K929" s="7"/>
      <c r="L929" s="7"/>
      <c r="M929" s="7"/>
      <c r="N929" s="7"/>
    </row>
    <row r="930" spans="1:14" ht="13.2" x14ac:dyDescent="0.25">
      <c r="A930" s="7"/>
      <c r="B930" s="28" t="s">
        <v>136</v>
      </c>
      <c r="C930" s="74" t="s">
        <v>83</v>
      </c>
      <c r="D930" s="30"/>
      <c r="E930" s="30"/>
      <c r="F930" s="30"/>
      <c r="G930" s="30"/>
      <c r="H930" s="31" t="str">
        <f t="shared" si="59"/>
        <v/>
      </c>
      <c r="I930" s="25"/>
      <c r="J930" s="7"/>
      <c r="K930" s="7"/>
      <c r="L930" s="7"/>
      <c r="M930" s="7"/>
      <c r="N930" s="7"/>
    </row>
    <row r="931" spans="1:14" ht="13.2" x14ac:dyDescent="0.25">
      <c r="A931" s="7"/>
      <c r="B931" s="34"/>
      <c r="C931" s="74" t="s">
        <v>230</v>
      </c>
      <c r="D931" s="30">
        <v>1</v>
      </c>
      <c r="E931" s="30">
        <v>12.25</v>
      </c>
      <c r="F931" s="30">
        <v>9</v>
      </c>
      <c r="G931" s="30"/>
      <c r="H931" s="31">
        <f t="shared" si="59"/>
        <v>110.25</v>
      </c>
      <c r="I931" s="25"/>
      <c r="J931" s="7"/>
      <c r="K931" s="7"/>
      <c r="L931" s="7"/>
      <c r="M931" s="7"/>
      <c r="N931" s="7"/>
    </row>
    <row r="932" spans="1:14" ht="13.2" x14ac:dyDescent="0.25">
      <c r="A932" s="7"/>
      <c r="B932" s="34"/>
      <c r="C932" s="74" t="s">
        <v>198</v>
      </c>
      <c r="D932" s="30">
        <v>1</v>
      </c>
      <c r="E932" s="30">
        <v>12.25</v>
      </c>
      <c r="F932" s="30">
        <v>1.5</v>
      </c>
      <c r="G932" s="30"/>
      <c r="H932" s="31">
        <f t="shared" si="59"/>
        <v>18.375</v>
      </c>
      <c r="I932" s="25"/>
      <c r="J932" s="7"/>
      <c r="K932" s="7"/>
      <c r="L932" s="7"/>
      <c r="M932" s="7"/>
      <c r="N932" s="7"/>
    </row>
    <row r="933" spans="1:14" ht="13.2" x14ac:dyDescent="0.25">
      <c r="A933" s="7"/>
      <c r="B933" s="34"/>
      <c r="C933" s="74" t="s">
        <v>231</v>
      </c>
      <c r="D933" s="30">
        <v>-2</v>
      </c>
      <c r="E933" s="30">
        <v>2.5</v>
      </c>
      <c r="F933" s="30"/>
      <c r="G933" s="30">
        <v>7</v>
      </c>
      <c r="H933" s="31">
        <f t="shared" si="59"/>
        <v>-35</v>
      </c>
      <c r="I933" s="25"/>
      <c r="J933" s="7"/>
      <c r="K933" s="7"/>
      <c r="L933" s="7"/>
      <c r="M933" s="7"/>
      <c r="N933" s="7"/>
    </row>
    <row r="934" spans="1:14" ht="13.2" x14ac:dyDescent="0.25">
      <c r="A934" s="7"/>
      <c r="B934" s="34"/>
      <c r="C934" s="74"/>
      <c r="D934" s="30"/>
      <c r="E934" s="30"/>
      <c r="F934" s="30"/>
      <c r="G934" s="30"/>
      <c r="H934" s="31" t="str">
        <f t="shared" si="59"/>
        <v/>
      </c>
      <c r="I934" s="25"/>
      <c r="J934" s="7"/>
      <c r="K934" s="7"/>
      <c r="L934" s="7"/>
      <c r="M934" s="7"/>
      <c r="N934" s="7"/>
    </row>
    <row r="935" spans="1:14" ht="13.2" x14ac:dyDescent="0.25">
      <c r="A935" s="7"/>
      <c r="B935" s="28"/>
      <c r="C935" s="74"/>
      <c r="D935" s="30"/>
      <c r="E935" s="30"/>
      <c r="F935" s="30"/>
      <c r="G935" s="30"/>
      <c r="H935" s="31" t="str">
        <f t="shared" si="59"/>
        <v/>
      </c>
      <c r="I935" s="25"/>
      <c r="J935" s="7"/>
      <c r="K935" s="7"/>
      <c r="L935" s="7"/>
      <c r="M935" s="7"/>
      <c r="N935" s="7"/>
    </row>
    <row r="936" spans="1:14" ht="13.2" x14ac:dyDescent="0.25">
      <c r="A936" s="7"/>
      <c r="B936" s="34"/>
      <c r="C936" s="74" t="s">
        <v>51</v>
      </c>
      <c r="D936" s="30"/>
      <c r="E936" s="30"/>
      <c r="F936" s="30"/>
      <c r="G936" s="30"/>
      <c r="H936" s="31" t="str">
        <f t="shared" si="59"/>
        <v/>
      </c>
      <c r="I936" s="25"/>
      <c r="J936" s="7"/>
      <c r="K936" s="7"/>
      <c r="L936" s="7"/>
      <c r="M936" s="7"/>
      <c r="N936" s="7"/>
    </row>
    <row r="937" spans="1:14" ht="13.2" x14ac:dyDescent="0.25">
      <c r="A937" s="7"/>
      <c r="B937" s="28" t="s">
        <v>139</v>
      </c>
      <c r="C937" s="74" t="s">
        <v>212</v>
      </c>
      <c r="D937" s="30"/>
      <c r="E937" s="30"/>
      <c r="F937" s="30"/>
      <c r="G937" s="30"/>
      <c r="H937" s="31" t="str">
        <f t="shared" si="59"/>
        <v/>
      </c>
      <c r="I937" s="25"/>
      <c r="J937" s="7"/>
      <c r="K937" s="7"/>
      <c r="L937" s="7"/>
      <c r="M937" s="7"/>
      <c r="N937" s="7"/>
    </row>
    <row r="938" spans="1:14" ht="13.2" x14ac:dyDescent="0.25">
      <c r="A938" s="7"/>
      <c r="B938" s="34"/>
      <c r="C938" s="74" t="s">
        <v>232</v>
      </c>
      <c r="D938" s="30">
        <v>-2</v>
      </c>
      <c r="E938" s="30">
        <f>$M$5</f>
        <v>4</v>
      </c>
      <c r="F938" s="30"/>
      <c r="G938" s="30">
        <v>8</v>
      </c>
      <c r="H938" s="31">
        <f t="shared" si="59"/>
        <v>-64</v>
      </c>
      <c r="I938" s="25"/>
      <c r="J938" s="7"/>
      <c r="K938" s="7"/>
      <c r="L938" s="7"/>
      <c r="M938" s="7"/>
      <c r="N938" s="7"/>
    </row>
    <row r="939" spans="1:14" ht="13.2" x14ac:dyDescent="0.25">
      <c r="A939" s="7"/>
      <c r="B939" s="34"/>
      <c r="C939" s="74"/>
      <c r="D939" s="30"/>
      <c r="E939" s="30"/>
      <c r="F939" s="30"/>
      <c r="G939" s="30"/>
      <c r="H939" s="31" t="str">
        <f t="shared" si="59"/>
        <v/>
      </c>
      <c r="I939" s="25"/>
      <c r="J939" s="7"/>
      <c r="K939" s="7"/>
      <c r="L939" s="7"/>
      <c r="M939" s="7"/>
      <c r="N939" s="7"/>
    </row>
    <row r="940" spans="1:14" ht="13.2" x14ac:dyDescent="0.25">
      <c r="A940" s="7"/>
      <c r="B940" s="34"/>
      <c r="C940" s="49"/>
      <c r="D940" s="22"/>
      <c r="E940" s="22"/>
      <c r="F940" s="22"/>
      <c r="G940" s="22"/>
      <c r="H940" s="31" t="str">
        <f t="shared" si="59"/>
        <v/>
      </c>
      <c r="I940" s="25"/>
      <c r="J940" s="7"/>
      <c r="K940" s="7"/>
      <c r="L940" s="7"/>
      <c r="M940" s="7"/>
      <c r="N940" s="7"/>
    </row>
    <row r="941" spans="1:14" ht="13.2" x14ac:dyDescent="0.25">
      <c r="A941" s="7"/>
      <c r="B941" s="28" t="s">
        <v>143</v>
      </c>
      <c r="C941" s="74" t="s">
        <v>214</v>
      </c>
      <c r="D941" s="30"/>
      <c r="E941" s="30"/>
      <c r="F941" s="30"/>
      <c r="G941" s="30"/>
      <c r="H941" s="31" t="str">
        <f t="shared" si="59"/>
        <v/>
      </c>
      <c r="I941" s="25"/>
      <c r="J941" s="7"/>
      <c r="K941" s="7"/>
      <c r="L941" s="7"/>
      <c r="M941" s="7"/>
      <c r="N941" s="7"/>
    </row>
    <row r="942" spans="1:14" ht="13.2" x14ac:dyDescent="0.25">
      <c r="A942" s="7"/>
      <c r="B942" s="34"/>
      <c r="C942" s="74" t="s">
        <v>221</v>
      </c>
      <c r="D942" s="30">
        <v>-13</v>
      </c>
      <c r="E942" s="30">
        <v>4</v>
      </c>
      <c r="F942" s="30"/>
      <c r="G942" s="30">
        <v>6</v>
      </c>
      <c r="H942" s="31">
        <f t="shared" si="59"/>
        <v>-312</v>
      </c>
      <c r="I942" s="25"/>
      <c r="J942" s="7"/>
      <c r="K942" s="7"/>
      <c r="L942" s="7"/>
      <c r="M942" s="7"/>
      <c r="N942" s="7"/>
    </row>
    <row r="943" spans="1:14" ht="13.2" x14ac:dyDescent="0.25">
      <c r="A943" s="7"/>
      <c r="B943" s="28"/>
      <c r="C943" s="74"/>
      <c r="D943" s="30"/>
      <c r="E943" s="30"/>
      <c r="F943" s="30"/>
      <c r="G943" s="30"/>
      <c r="H943" s="31" t="str">
        <f t="shared" si="59"/>
        <v/>
      </c>
      <c r="I943" s="25"/>
      <c r="J943" s="7"/>
      <c r="K943" s="7"/>
      <c r="L943" s="7"/>
      <c r="M943" s="7"/>
      <c r="N943" s="7"/>
    </row>
    <row r="944" spans="1:14" ht="13.2" x14ac:dyDescent="0.25">
      <c r="A944" s="7"/>
      <c r="B944" s="34"/>
      <c r="C944" s="49"/>
      <c r="D944" s="22"/>
      <c r="E944" s="22"/>
      <c r="F944" s="22"/>
      <c r="G944" s="22"/>
      <c r="H944" s="31" t="str">
        <f t="shared" si="59"/>
        <v/>
      </c>
      <c r="I944" s="25"/>
      <c r="J944" s="7"/>
      <c r="K944" s="7"/>
      <c r="L944" s="7"/>
      <c r="M944" s="7"/>
      <c r="N944" s="7"/>
    </row>
    <row r="945" spans="1:14" ht="13.2" x14ac:dyDescent="0.25">
      <c r="A945" s="7"/>
      <c r="B945" s="34"/>
      <c r="C945" s="49"/>
      <c r="D945" s="22"/>
      <c r="E945" s="22"/>
      <c r="F945" s="22"/>
      <c r="G945" s="22"/>
      <c r="H945" s="31" t="str">
        <f t="shared" si="59"/>
        <v/>
      </c>
      <c r="I945" s="25"/>
      <c r="J945" s="7"/>
      <c r="K945" s="7"/>
      <c r="L945" s="7"/>
      <c r="M945" s="7"/>
      <c r="N945" s="7"/>
    </row>
    <row r="946" spans="1:14" ht="13.2" x14ac:dyDescent="0.25">
      <c r="A946" s="7"/>
      <c r="B946" s="34"/>
      <c r="C946" s="49"/>
      <c r="D946" s="22"/>
      <c r="E946" s="22"/>
      <c r="F946" s="22"/>
      <c r="G946" s="22"/>
      <c r="H946" s="24" t="str">
        <f t="shared" si="59"/>
        <v/>
      </c>
      <c r="I946" s="25"/>
      <c r="J946" s="7"/>
      <c r="K946" s="7"/>
      <c r="L946" s="7"/>
      <c r="M946" s="7"/>
      <c r="N946" s="7"/>
    </row>
    <row r="947" spans="1:14" ht="13.2" x14ac:dyDescent="0.25">
      <c r="A947" s="7"/>
      <c r="B947" s="36"/>
      <c r="C947" s="51"/>
      <c r="D947" s="51"/>
      <c r="E947" s="38"/>
      <c r="F947" s="477" t="s">
        <v>85</v>
      </c>
      <c r="G947" s="478"/>
      <c r="H947" s="52">
        <f>IF(SUM(H903:H946)=0,"",SUM(H903:H946))</f>
        <v>2444.3649999999998</v>
      </c>
      <c r="I947" s="53" t="str">
        <f>IF(I902="1%steel","cft",IF(I902="1.5%steel","cft",IF(I902="2%steel","cft",I902)))</f>
        <v>sft</v>
      </c>
      <c r="J947" s="7"/>
      <c r="K947" s="7"/>
      <c r="L947" s="7"/>
      <c r="M947" s="7"/>
      <c r="N947" s="7"/>
    </row>
    <row r="948" spans="1:14" ht="13.2" x14ac:dyDescent="0.25">
      <c r="A948" s="7"/>
      <c r="B948" s="7"/>
      <c r="C948" s="7"/>
      <c r="D948" s="7"/>
      <c r="E948" s="7"/>
      <c r="F948" s="475" t="s">
        <v>86</v>
      </c>
      <c r="G948" s="476"/>
      <c r="H948" s="41">
        <v>0</v>
      </c>
      <c r="I948" s="54" t="str">
        <f>I947</f>
        <v>sft</v>
      </c>
      <c r="J948" s="7"/>
      <c r="K948" s="7"/>
      <c r="L948" s="7"/>
      <c r="M948" s="7"/>
      <c r="N948" s="7"/>
    </row>
    <row r="949" spans="1:14" ht="13.2" x14ac:dyDescent="0.25">
      <c r="A949" s="7"/>
      <c r="B949" s="7"/>
      <c r="C949" s="7"/>
      <c r="D949" s="7"/>
      <c r="E949" s="7"/>
      <c r="F949" s="477" t="s">
        <v>87</v>
      </c>
      <c r="G949" s="478"/>
      <c r="H949" s="55">
        <f>H948+H947</f>
        <v>2444.3649999999998</v>
      </c>
      <c r="I949" s="53" t="str">
        <f>I947</f>
        <v>sft</v>
      </c>
      <c r="J949" s="7"/>
      <c r="K949" s="7"/>
      <c r="L949" s="7"/>
      <c r="M949" s="7"/>
      <c r="N949" s="7"/>
    </row>
    <row r="950" spans="1:14" ht="13.2" x14ac:dyDescent="0.25">
      <c r="A950" s="7"/>
      <c r="B950" s="7"/>
      <c r="C950" s="7"/>
      <c r="D950" s="7"/>
      <c r="E950" s="7"/>
      <c r="F950" s="7"/>
      <c r="G950" s="7"/>
      <c r="H950" s="7"/>
      <c r="I950" s="7"/>
      <c r="J950" s="7"/>
      <c r="K950" s="7"/>
      <c r="L950" s="7"/>
      <c r="M950" s="7"/>
      <c r="N950" s="7"/>
    </row>
    <row r="951" spans="1:14" ht="13.2" x14ac:dyDescent="0.25">
      <c r="A951" s="7"/>
      <c r="B951" s="7"/>
      <c r="C951" s="7"/>
      <c r="D951" s="7"/>
      <c r="E951" s="7"/>
      <c r="F951" s="7"/>
      <c r="G951" s="7"/>
      <c r="H951" s="7"/>
      <c r="I951" s="7"/>
      <c r="J951" s="7"/>
      <c r="K951" s="7"/>
      <c r="L951" s="7"/>
      <c r="M951" s="7"/>
      <c r="N951" s="7"/>
    </row>
    <row r="952" spans="1:14" ht="24" customHeight="1" x14ac:dyDescent="0.25">
      <c r="A952" s="7"/>
      <c r="B952" s="12" t="s">
        <v>208</v>
      </c>
      <c r="C952" s="13" t="s">
        <v>28</v>
      </c>
      <c r="D952" s="14"/>
      <c r="E952" s="14"/>
      <c r="F952" s="14"/>
      <c r="G952" s="15"/>
      <c r="H952" s="14"/>
      <c r="I952" s="16" t="s">
        <v>90</v>
      </c>
      <c r="J952" s="17" t="s">
        <v>54</v>
      </c>
      <c r="K952" s="7"/>
      <c r="L952" s="7"/>
      <c r="M952" s="7"/>
      <c r="N952" s="7"/>
    </row>
    <row r="953" spans="1:14" ht="52.8" x14ac:dyDescent="0.25">
      <c r="A953" s="7"/>
      <c r="B953" s="48">
        <f>B903+1</f>
        <v>35</v>
      </c>
      <c r="C953" s="21" t="str">
        <f>'03-B.O.Q CIVIL WORK'!D54</f>
        <v>SNOWCEM / WEATHER SHIELD – SUBSEQUENT COATS
Applying second and subsequent coats of Snowcem/Weather Shield paint to external surfaces to achieve a uniform finish and durability, complete in all respects.</v>
      </c>
      <c r="D953" s="22"/>
      <c r="E953" s="22"/>
      <c r="F953" s="49"/>
      <c r="G953" s="22"/>
      <c r="H953" s="24" t="str">
        <f t="shared" ref="H953:H994" si="60">IF(PRODUCT(D953,E953,F953,G953,I953)=0,"",PRODUCT(D953,E953,F953,G953,I953))</f>
        <v/>
      </c>
      <c r="I953" s="25"/>
      <c r="J953" s="17" t="s">
        <v>56</v>
      </c>
      <c r="K953" s="7"/>
      <c r="L953" s="7"/>
      <c r="M953" s="7"/>
      <c r="N953" s="7"/>
    </row>
    <row r="954" spans="1:14" ht="13.2" x14ac:dyDescent="0.25">
      <c r="A954" s="7"/>
      <c r="B954" s="34"/>
      <c r="C954" s="50"/>
      <c r="D954" s="22"/>
      <c r="E954" s="22"/>
      <c r="F954" s="22"/>
      <c r="G954" s="22"/>
      <c r="H954" s="24" t="str">
        <f t="shared" si="60"/>
        <v/>
      </c>
      <c r="I954" s="25"/>
      <c r="J954" s="17" t="s">
        <v>58</v>
      </c>
      <c r="K954" s="7"/>
      <c r="L954" s="7"/>
      <c r="M954" s="7"/>
      <c r="N954" s="7"/>
    </row>
    <row r="955" spans="1:14" ht="13.2" x14ac:dyDescent="0.25">
      <c r="A955" s="7"/>
      <c r="B955" s="28" t="s">
        <v>62</v>
      </c>
      <c r="C955" s="35" t="s">
        <v>73</v>
      </c>
      <c r="D955" s="30"/>
      <c r="E955" s="30"/>
      <c r="F955" s="30"/>
      <c r="G955" s="30"/>
      <c r="H955" s="31" t="str">
        <f t="shared" si="60"/>
        <v/>
      </c>
      <c r="I955" s="25"/>
      <c r="J955" s="17" t="s">
        <v>60</v>
      </c>
      <c r="K955" s="7"/>
      <c r="L955" s="7"/>
      <c r="M955" s="7"/>
      <c r="N955" s="7"/>
    </row>
    <row r="956" spans="1:14" ht="13.2" x14ac:dyDescent="0.25">
      <c r="A956" s="7"/>
      <c r="B956" s="28"/>
      <c r="C956" s="35" t="s">
        <v>74</v>
      </c>
      <c r="D956" s="30">
        <v>1</v>
      </c>
      <c r="E956" s="30">
        <f>0.75+16+0.75+25+0.75</f>
        <v>43.25</v>
      </c>
      <c r="F956" s="30"/>
      <c r="G956" s="30">
        <v>11</v>
      </c>
      <c r="H956" s="31">
        <f t="shared" si="60"/>
        <v>475.75</v>
      </c>
      <c r="I956" s="25"/>
      <c r="J956" s="17" t="s">
        <v>32</v>
      </c>
      <c r="K956" s="7"/>
      <c r="L956" s="7"/>
      <c r="M956" s="7"/>
      <c r="N956" s="7"/>
    </row>
    <row r="957" spans="1:14" ht="13.2" x14ac:dyDescent="0.25">
      <c r="A957" s="7"/>
      <c r="B957" s="28"/>
      <c r="C957" s="35" t="s">
        <v>68</v>
      </c>
      <c r="D957" s="30">
        <v>1</v>
      </c>
      <c r="E957" s="30">
        <v>25</v>
      </c>
      <c r="F957" s="30"/>
      <c r="G957" s="30">
        <v>11</v>
      </c>
      <c r="H957" s="31">
        <f t="shared" si="60"/>
        <v>275</v>
      </c>
      <c r="I957" s="25"/>
      <c r="J957" s="17" t="s">
        <v>89</v>
      </c>
      <c r="K957" s="7"/>
      <c r="L957" s="7"/>
      <c r="M957" s="7"/>
      <c r="N957" s="7"/>
    </row>
    <row r="958" spans="1:14" ht="13.2" x14ac:dyDescent="0.25">
      <c r="A958" s="7"/>
      <c r="B958" s="28"/>
      <c r="C958" s="35" t="s">
        <v>183</v>
      </c>
      <c r="D958" s="30">
        <v>1</v>
      </c>
      <c r="E958" s="30">
        <v>16</v>
      </c>
      <c r="F958" s="30"/>
      <c r="G958" s="30">
        <f>G957+7</f>
        <v>18</v>
      </c>
      <c r="H958" s="31">
        <f t="shared" si="60"/>
        <v>288</v>
      </c>
      <c r="I958" s="25"/>
      <c r="J958" s="17"/>
      <c r="K958" s="7"/>
      <c r="L958" s="7"/>
      <c r="M958" s="7"/>
      <c r="N958" s="7"/>
    </row>
    <row r="959" spans="1:14" ht="13.2" x14ac:dyDescent="0.25">
      <c r="A959" s="7"/>
      <c r="B959" s="28"/>
      <c r="C959" s="35" t="s">
        <v>71</v>
      </c>
      <c r="D959" s="30">
        <v>1</v>
      </c>
      <c r="E959" s="30">
        <v>16</v>
      </c>
      <c r="F959" s="30"/>
      <c r="G959" s="30">
        <v>11</v>
      </c>
      <c r="H959" s="31">
        <f t="shared" si="60"/>
        <v>176</v>
      </c>
      <c r="I959" s="25"/>
      <c r="J959" s="17"/>
      <c r="K959" s="7"/>
      <c r="L959" s="7"/>
      <c r="M959" s="7"/>
      <c r="N959" s="7"/>
    </row>
    <row r="960" spans="1:14" ht="13.2" x14ac:dyDescent="0.25">
      <c r="A960" s="7"/>
      <c r="B960" s="28"/>
      <c r="C960" s="35" t="s">
        <v>76</v>
      </c>
      <c r="D960" s="30">
        <v>1</v>
      </c>
      <c r="E960" s="30">
        <v>9</v>
      </c>
      <c r="F960" s="30"/>
      <c r="G960" s="30">
        <v>11</v>
      </c>
      <c r="H960" s="31">
        <f t="shared" si="60"/>
        <v>99</v>
      </c>
      <c r="I960" s="25"/>
      <c r="J960" s="17"/>
      <c r="K960" s="7"/>
      <c r="L960" s="7"/>
      <c r="M960" s="7"/>
      <c r="N960" s="7"/>
    </row>
    <row r="961" spans="1:14" ht="13.2" x14ac:dyDescent="0.25">
      <c r="A961" s="7"/>
      <c r="B961" s="28"/>
      <c r="C961" s="35" t="s">
        <v>77</v>
      </c>
      <c r="D961" s="30">
        <v>1</v>
      </c>
      <c r="E961" s="30">
        <v>25</v>
      </c>
      <c r="F961" s="30"/>
      <c r="G961" s="30">
        <v>11</v>
      </c>
      <c r="H961" s="31">
        <f t="shared" si="60"/>
        <v>275</v>
      </c>
      <c r="I961" s="25"/>
      <c r="J961" s="17"/>
      <c r="K961" s="7"/>
      <c r="L961" s="7"/>
      <c r="M961" s="7"/>
      <c r="N961" s="7"/>
    </row>
    <row r="962" spans="1:14" ht="13.2" x14ac:dyDescent="0.25">
      <c r="A962" s="7"/>
      <c r="B962" s="34"/>
      <c r="C962" s="74"/>
      <c r="D962" s="30"/>
      <c r="E962" s="30"/>
      <c r="F962" s="30"/>
      <c r="G962" s="30"/>
      <c r="H962" s="31" t="str">
        <f t="shared" si="60"/>
        <v/>
      </c>
      <c r="I962" s="25"/>
      <c r="J962" s="17"/>
      <c r="K962" s="7"/>
      <c r="L962" s="7"/>
      <c r="M962" s="7"/>
      <c r="N962" s="7"/>
    </row>
    <row r="963" spans="1:14" ht="13.2" x14ac:dyDescent="0.25">
      <c r="A963" s="7"/>
      <c r="B963" s="28" t="s">
        <v>72</v>
      </c>
      <c r="C963" s="74" t="s">
        <v>79</v>
      </c>
      <c r="D963" s="30"/>
      <c r="E963" s="30"/>
      <c r="F963" s="30"/>
      <c r="G963" s="30"/>
      <c r="H963" s="31" t="str">
        <f t="shared" si="60"/>
        <v/>
      </c>
      <c r="I963" s="25"/>
      <c r="J963" s="17"/>
      <c r="K963" s="7"/>
      <c r="L963" s="7"/>
      <c r="M963" s="7"/>
      <c r="N963" s="7"/>
    </row>
    <row r="964" spans="1:14" ht="13.2" x14ac:dyDescent="0.25">
      <c r="A964" s="7"/>
      <c r="B964" s="34"/>
      <c r="C964" s="74" t="s">
        <v>80</v>
      </c>
      <c r="D964" s="30">
        <v>2</v>
      </c>
      <c r="E964" s="30">
        <v>6.17</v>
      </c>
      <c r="F964" s="30"/>
      <c r="G964" s="30">
        <v>11</v>
      </c>
      <c r="H964" s="31">
        <f t="shared" si="60"/>
        <v>135.74</v>
      </c>
      <c r="I964" s="25"/>
      <c r="J964" s="17"/>
      <c r="K964" s="7"/>
      <c r="L964" s="7"/>
      <c r="M964" s="7"/>
      <c r="N964" s="7"/>
    </row>
    <row r="965" spans="1:14" ht="13.2" x14ac:dyDescent="0.25">
      <c r="A965" s="7"/>
      <c r="B965" s="34"/>
      <c r="C965" s="74" t="s">
        <v>81</v>
      </c>
      <c r="D965" s="30">
        <v>1</v>
      </c>
      <c r="E965" s="30">
        <v>7</v>
      </c>
      <c r="F965" s="30"/>
      <c r="G965" s="30">
        <v>11</v>
      </c>
      <c r="H965" s="31">
        <f t="shared" si="60"/>
        <v>77</v>
      </c>
      <c r="I965" s="25"/>
      <c r="J965" s="17"/>
      <c r="K965" s="7"/>
      <c r="L965" s="7"/>
      <c r="M965" s="7"/>
      <c r="N965" s="7"/>
    </row>
    <row r="966" spans="1:14" ht="13.2" x14ac:dyDescent="0.25">
      <c r="A966" s="7"/>
      <c r="B966" s="34"/>
      <c r="C966" s="74"/>
      <c r="D966" s="30"/>
      <c r="E966" s="30"/>
      <c r="F966" s="30"/>
      <c r="G966" s="30"/>
      <c r="H966" s="31" t="str">
        <f t="shared" si="60"/>
        <v/>
      </c>
      <c r="I966" s="25"/>
      <c r="J966" s="17"/>
      <c r="K966" s="7"/>
      <c r="L966" s="7"/>
      <c r="M966" s="7"/>
      <c r="N966" s="7"/>
    </row>
    <row r="967" spans="1:14" ht="13.2" x14ac:dyDescent="0.25">
      <c r="A967" s="7"/>
      <c r="B967" s="33" t="s">
        <v>78</v>
      </c>
      <c r="C967" s="35" t="s">
        <v>188</v>
      </c>
      <c r="D967" s="30"/>
      <c r="E967" s="30"/>
      <c r="F967" s="30"/>
      <c r="G967" s="30"/>
      <c r="H967" s="31" t="str">
        <f t="shared" si="60"/>
        <v/>
      </c>
      <c r="I967" s="25"/>
      <c r="J967" s="17"/>
      <c r="K967" s="7"/>
      <c r="L967" s="7"/>
      <c r="M967" s="7"/>
      <c r="N967" s="7"/>
    </row>
    <row r="968" spans="1:14" ht="13.2" x14ac:dyDescent="0.25">
      <c r="A968" s="7"/>
      <c r="B968" s="34"/>
      <c r="C968" s="35" t="s">
        <v>189</v>
      </c>
      <c r="D968" s="30">
        <v>2</v>
      </c>
      <c r="E968" s="30">
        <v>25.75</v>
      </c>
      <c r="F968" s="30">
        <v>1.5</v>
      </c>
      <c r="G968" s="30"/>
      <c r="H968" s="31">
        <f t="shared" si="60"/>
        <v>77.25</v>
      </c>
      <c r="I968" s="25"/>
      <c r="J968" s="17"/>
      <c r="K968" s="7"/>
      <c r="L968" s="7"/>
      <c r="M968" s="7"/>
      <c r="N968" s="7"/>
    </row>
    <row r="969" spans="1:14" ht="13.2" x14ac:dyDescent="0.25">
      <c r="A969" s="7"/>
      <c r="B969" s="34"/>
      <c r="C969" s="35" t="s">
        <v>190</v>
      </c>
      <c r="D969" s="30">
        <v>2</v>
      </c>
      <c r="E969" s="30">
        <v>9</v>
      </c>
      <c r="F969" s="30">
        <v>1.5</v>
      </c>
      <c r="G969" s="30"/>
      <c r="H969" s="31">
        <f t="shared" si="60"/>
        <v>27</v>
      </c>
      <c r="I969" s="25"/>
      <c r="J969" s="17"/>
      <c r="K969" s="7"/>
      <c r="L969" s="7"/>
      <c r="M969" s="7"/>
      <c r="N969" s="7"/>
    </row>
    <row r="970" spans="1:14" ht="13.2" x14ac:dyDescent="0.25">
      <c r="A970" s="7"/>
      <c r="B970" s="34"/>
      <c r="C970" s="74"/>
      <c r="D970" s="30"/>
      <c r="E970" s="30"/>
      <c r="F970" s="30"/>
      <c r="G970" s="30"/>
      <c r="H970" s="31" t="str">
        <f t="shared" si="60"/>
        <v/>
      </c>
      <c r="I970" s="25"/>
      <c r="J970" s="17"/>
      <c r="K970" s="7"/>
      <c r="L970" s="7"/>
      <c r="M970" s="7"/>
      <c r="N970" s="7"/>
    </row>
    <row r="971" spans="1:14" ht="13.2" x14ac:dyDescent="0.25">
      <c r="A971" s="7"/>
      <c r="B971" s="28" t="s">
        <v>109</v>
      </c>
      <c r="C971" s="74" t="s">
        <v>226</v>
      </c>
      <c r="D971" s="30"/>
      <c r="E971" s="30"/>
      <c r="F971" s="30"/>
      <c r="G971" s="30"/>
      <c r="H971" s="31" t="str">
        <f t="shared" si="60"/>
        <v/>
      </c>
      <c r="I971" s="25"/>
      <c r="J971" s="17"/>
      <c r="K971" s="7"/>
      <c r="L971" s="7"/>
      <c r="M971" s="7"/>
      <c r="N971" s="7"/>
    </row>
    <row r="972" spans="1:14" ht="13.2" x14ac:dyDescent="0.25">
      <c r="A972" s="7"/>
      <c r="B972" s="34"/>
      <c r="C972" s="74" t="s">
        <v>227</v>
      </c>
      <c r="D972" s="30">
        <v>1</v>
      </c>
      <c r="E972" s="30">
        <v>136.5</v>
      </c>
      <c r="F972" s="30">
        <v>0</v>
      </c>
      <c r="G972" s="30">
        <v>2.75</v>
      </c>
      <c r="H972" s="31" t="str">
        <f t="shared" si="60"/>
        <v/>
      </c>
      <c r="I972" s="25">
        <v>0</v>
      </c>
      <c r="J972" s="17"/>
      <c r="K972" s="7"/>
      <c r="L972" s="7"/>
      <c r="M972" s="7"/>
      <c r="N972" s="7"/>
    </row>
    <row r="973" spans="1:14" ht="13.2" x14ac:dyDescent="0.25">
      <c r="A973" s="7"/>
      <c r="B973" s="34"/>
      <c r="C973" s="74"/>
      <c r="D973" s="30"/>
      <c r="E973" s="30"/>
      <c r="F973" s="30"/>
      <c r="G973" s="30"/>
      <c r="H973" s="31" t="str">
        <f t="shared" si="60"/>
        <v/>
      </c>
      <c r="I973" s="25"/>
      <c r="J973" s="17"/>
      <c r="K973" s="7"/>
      <c r="L973" s="7"/>
      <c r="M973" s="7"/>
      <c r="N973" s="7"/>
    </row>
    <row r="974" spans="1:14" ht="13.2" x14ac:dyDescent="0.25">
      <c r="A974" s="7"/>
      <c r="B974" s="28" t="s">
        <v>132</v>
      </c>
      <c r="C974" s="74" t="s">
        <v>228</v>
      </c>
      <c r="D974" s="30"/>
      <c r="E974" s="30"/>
      <c r="F974" s="30"/>
      <c r="G974" s="30"/>
      <c r="H974" s="31" t="str">
        <f t="shared" si="60"/>
        <v/>
      </c>
      <c r="I974" s="25"/>
      <c r="J974" s="17"/>
      <c r="K974" s="7"/>
      <c r="L974" s="7"/>
      <c r="M974" s="7"/>
      <c r="N974" s="7"/>
    </row>
    <row r="975" spans="1:14" ht="13.2" x14ac:dyDescent="0.25">
      <c r="A975" s="7"/>
      <c r="B975" s="34"/>
      <c r="C975" s="74" t="s">
        <v>197</v>
      </c>
      <c r="D975" s="30">
        <v>1</v>
      </c>
      <c r="E975" s="30">
        <v>25</v>
      </c>
      <c r="F975" s="30">
        <v>9</v>
      </c>
      <c r="G975" s="30"/>
      <c r="H975" s="31">
        <f t="shared" si="60"/>
        <v>225</v>
      </c>
      <c r="I975" s="25"/>
      <c r="J975" s="17" t="s">
        <v>95</v>
      </c>
      <c r="K975" s="7"/>
      <c r="L975" s="7"/>
      <c r="M975" s="7"/>
      <c r="N975" s="7"/>
    </row>
    <row r="976" spans="1:14" ht="13.2" x14ac:dyDescent="0.25">
      <c r="A976" s="7"/>
      <c r="B976" s="34"/>
      <c r="C976" s="74" t="s">
        <v>198</v>
      </c>
      <c r="D976" s="30">
        <v>1</v>
      </c>
      <c r="E976" s="30">
        <v>149</v>
      </c>
      <c r="F976" s="30">
        <v>3</v>
      </c>
      <c r="G976" s="30"/>
      <c r="H976" s="31">
        <f t="shared" si="60"/>
        <v>447</v>
      </c>
      <c r="I976" s="25"/>
      <c r="J976" s="17" t="s">
        <v>97</v>
      </c>
      <c r="K976" s="7"/>
      <c r="L976" s="7"/>
      <c r="M976" s="7"/>
      <c r="N976" s="7"/>
    </row>
    <row r="977" spans="1:14" ht="13.2" x14ac:dyDescent="0.25">
      <c r="A977" s="7"/>
      <c r="B977" s="34"/>
      <c r="C977" s="74" t="s">
        <v>229</v>
      </c>
      <c r="D977" s="30">
        <v>1</v>
      </c>
      <c r="E977" s="30">
        <v>149</v>
      </c>
      <c r="F977" s="30">
        <v>1</v>
      </c>
      <c r="G977" s="30"/>
      <c r="H977" s="31">
        <f t="shared" si="60"/>
        <v>149</v>
      </c>
      <c r="I977" s="25"/>
      <c r="J977" s="17" t="s">
        <v>98</v>
      </c>
      <c r="K977" s="7"/>
      <c r="L977" s="7"/>
      <c r="M977" s="7"/>
      <c r="N977" s="7"/>
    </row>
    <row r="978" spans="1:14" ht="13.2" x14ac:dyDescent="0.25">
      <c r="A978" s="7"/>
      <c r="B978" s="34"/>
      <c r="C978" s="74"/>
      <c r="D978" s="30"/>
      <c r="E978" s="30"/>
      <c r="F978" s="30"/>
      <c r="G978" s="30"/>
      <c r="H978" s="31" t="str">
        <f t="shared" si="60"/>
        <v/>
      </c>
      <c r="I978" s="25"/>
      <c r="J978" s="17" t="s">
        <v>42</v>
      </c>
      <c r="K978" s="7"/>
      <c r="L978" s="7"/>
      <c r="M978" s="7"/>
      <c r="N978" s="7"/>
    </row>
    <row r="979" spans="1:14" ht="13.2" x14ac:dyDescent="0.25">
      <c r="A979" s="7"/>
      <c r="B979" s="34"/>
      <c r="C979" s="74"/>
      <c r="D979" s="30"/>
      <c r="E979" s="30"/>
      <c r="F979" s="30"/>
      <c r="G979" s="30"/>
      <c r="H979" s="31" t="str">
        <f t="shared" si="60"/>
        <v/>
      </c>
      <c r="I979" s="25"/>
      <c r="J979" s="45" t="s">
        <v>104</v>
      </c>
      <c r="K979" s="7"/>
      <c r="L979" s="7"/>
      <c r="M979" s="7"/>
      <c r="N979" s="7"/>
    </row>
    <row r="980" spans="1:14" ht="13.2" x14ac:dyDescent="0.25">
      <c r="A980" s="7"/>
      <c r="B980" s="28" t="s">
        <v>136</v>
      </c>
      <c r="C980" s="74" t="s">
        <v>83</v>
      </c>
      <c r="D980" s="30"/>
      <c r="E980" s="30"/>
      <c r="F980" s="30"/>
      <c r="G980" s="30"/>
      <c r="H980" s="31" t="str">
        <f t="shared" si="60"/>
        <v/>
      </c>
      <c r="I980" s="25"/>
      <c r="J980" s="7"/>
      <c r="K980" s="7"/>
      <c r="L980" s="7"/>
      <c r="M980" s="7"/>
      <c r="N980" s="7"/>
    </row>
    <row r="981" spans="1:14" ht="13.2" x14ac:dyDescent="0.25">
      <c r="A981" s="7"/>
      <c r="B981" s="34"/>
      <c r="C981" s="74" t="s">
        <v>230</v>
      </c>
      <c r="D981" s="30">
        <v>1</v>
      </c>
      <c r="E981" s="30">
        <v>12.25</v>
      </c>
      <c r="F981" s="30">
        <v>9</v>
      </c>
      <c r="G981" s="30"/>
      <c r="H981" s="31">
        <f t="shared" si="60"/>
        <v>110.25</v>
      </c>
      <c r="I981" s="25"/>
      <c r="J981" s="46"/>
      <c r="K981" s="7"/>
      <c r="L981" s="7"/>
      <c r="M981" s="7"/>
      <c r="N981" s="7"/>
    </row>
    <row r="982" spans="1:14" ht="13.2" x14ac:dyDescent="0.25">
      <c r="A982" s="7"/>
      <c r="B982" s="34"/>
      <c r="C982" s="74" t="s">
        <v>198</v>
      </c>
      <c r="D982" s="30">
        <v>1</v>
      </c>
      <c r="E982" s="30">
        <v>12.25</v>
      </c>
      <c r="F982" s="30">
        <v>1.5</v>
      </c>
      <c r="G982" s="30"/>
      <c r="H982" s="31">
        <f t="shared" si="60"/>
        <v>18.375</v>
      </c>
      <c r="I982" s="25"/>
      <c r="J982" s="7"/>
      <c r="K982" s="47"/>
      <c r="L982" s="7"/>
      <c r="M982" s="7"/>
      <c r="N982" s="7"/>
    </row>
    <row r="983" spans="1:14" ht="13.2" x14ac:dyDescent="0.25">
      <c r="A983" s="7"/>
      <c r="B983" s="34"/>
      <c r="C983" s="74" t="s">
        <v>231</v>
      </c>
      <c r="D983" s="30">
        <v>-2</v>
      </c>
      <c r="E983" s="30">
        <v>2.5</v>
      </c>
      <c r="F983" s="30"/>
      <c r="G983" s="30">
        <v>7</v>
      </c>
      <c r="H983" s="31">
        <f t="shared" si="60"/>
        <v>-35</v>
      </c>
      <c r="I983" s="25"/>
      <c r="J983" s="7"/>
      <c r="K983" s="7"/>
      <c r="L983" s="7"/>
      <c r="M983" s="7"/>
      <c r="N983" s="7"/>
    </row>
    <row r="984" spans="1:14" ht="13.2" x14ac:dyDescent="0.25">
      <c r="A984" s="7"/>
      <c r="B984" s="34"/>
      <c r="C984" s="74"/>
      <c r="D984" s="30"/>
      <c r="E984" s="30"/>
      <c r="F984" s="30"/>
      <c r="G984" s="30"/>
      <c r="H984" s="31" t="str">
        <f t="shared" si="60"/>
        <v/>
      </c>
      <c r="I984" s="25"/>
      <c r="J984" s="7"/>
      <c r="K984" s="7"/>
      <c r="L984" s="7"/>
      <c r="M984" s="7"/>
      <c r="N984" s="7"/>
    </row>
    <row r="985" spans="1:14" ht="13.2" x14ac:dyDescent="0.25">
      <c r="A985" s="7"/>
      <c r="B985" s="28"/>
      <c r="C985" s="74"/>
      <c r="D985" s="30"/>
      <c r="E985" s="30"/>
      <c r="F985" s="30"/>
      <c r="G985" s="30"/>
      <c r="H985" s="31" t="str">
        <f t="shared" si="60"/>
        <v/>
      </c>
      <c r="I985" s="25"/>
      <c r="J985" s="7"/>
      <c r="K985" s="7"/>
      <c r="L985" s="7"/>
      <c r="M985" s="7"/>
      <c r="N985" s="7"/>
    </row>
    <row r="986" spans="1:14" ht="13.2" x14ac:dyDescent="0.25">
      <c r="A986" s="7"/>
      <c r="B986" s="34"/>
      <c r="C986" s="74" t="s">
        <v>51</v>
      </c>
      <c r="D986" s="30"/>
      <c r="E986" s="30"/>
      <c r="F986" s="30"/>
      <c r="G986" s="30"/>
      <c r="H986" s="31" t="str">
        <f t="shared" si="60"/>
        <v/>
      </c>
      <c r="I986" s="25"/>
      <c r="J986" s="7"/>
      <c r="K986" s="7"/>
      <c r="L986" s="7"/>
      <c r="M986" s="7"/>
      <c r="N986" s="7"/>
    </row>
    <row r="987" spans="1:14" ht="13.2" x14ac:dyDescent="0.25">
      <c r="A987" s="7"/>
      <c r="B987" s="28" t="s">
        <v>139</v>
      </c>
      <c r="C987" s="74" t="s">
        <v>212</v>
      </c>
      <c r="D987" s="30"/>
      <c r="E987" s="30"/>
      <c r="F987" s="30"/>
      <c r="G987" s="30"/>
      <c r="H987" s="31" t="str">
        <f t="shared" si="60"/>
        <v/>
      </c>
      <c r="I987" s="25"/>
      <c r="J987" s="7"/>
      <c r="K987" s="7"/>
      <c r="L987" s="7"/>
      <c r="M987" s="7"/>
      <c r="N987" s="7"/>
    </row>
    <row r="988" spans="1:14" ht="13.2" x14ac:dyDescent="0.25">
      <c r="A988" s="7"/>
      <c r="B988" s="34"/>
      <c r="C988" s="74" t="s">
        <v>232</v>
      </c>
      <c r="D988" s="30">
        <v>-2</v>
      </c>
      <c r="E988" s="30">
        <f>$M$5</f>
        <v>4</v>
      </c>
      <c r="F988" s="30"/>
      <c r="G988" s="30">
        <v>8</v>
      </c>
      <c r="H988" s="31">
        <f t="shared" si="60"/>
        <v>-64</v>
      </c>
      <c r="I988" s="25"/>
      <c r="J988" s="7"/>
      <c r="K988" s="7"/>
      <c r="L988" s="7"/>
      <c r="M988" s="7"/>
      <c r="N988" s="7"/>
    </row>
    <row r="989" spans="1:14" ht="13.2" x14ac:dyDescent="0.25">
      <c r="A989" s="7"/>
      <c r="B989" s="34"/>
      <c r="C989" s="74"/>
      <c r="D989" s="30"/>
      <c r="E989" s="30"/>
      <c r="F989" s="30"/>
      <c r="G989" s="30"/>
      <c r="H989" s="31" t="str">
        <f t="shared" si="60"/>
        <v/>
      </c>
      <c r="I989" s="25"/>
      <c r="J989" s="7"/>
      <c r="K989" s="7"/>
      <c r="L989" s="7"/>
      <c r="M989" s="7"/>
      <c r="N989" s="7"/>
    </row>
    <row r="990" spans="1:14" ht="13.2" x14ac:dyDescent="0.25">
      <c r="A990" s="7"/>
      <c r="B990" s="34"/>
      <c r="C990" s="49"/>
      <c r="D990" s="22"/>
      <c r="E990" s="22"/>
      <c r="F990" s="22"/>
      <c r="G990" s="22"/>
      <c r="H990" s="31" t="str">
        <f t="shared" si="60"/>
        <v/>
      </c>
      <c r="I990" s="25"/>
      <c r="J990" s="7"/>
      <c r="K990" s="7"/>
      <c r="L990" s="7"/>
      <c r="M990" s="7"/>
      <c r="N990" s="7"/>
    </row>
    <row r="991" spans="1:14" ht="13.2" x14ac:dyDescent="0.25">
      <c r="A991" s="7"/>
      <c r="B991" s="28" t="s">
        <v>143</v>
      </c>
      <c r="C991" s="74" t="s">
        <v>214</v>
      </c>
      <c r="D991" s="30"/>
      <c r="E991" s="30"/>
      <c r="F991" s="30"/>
      <c r="G991" s="30"/>
      <c r="H991" s="31" t="str">
        <f t="shared" si="60"/>
        <v/>
      </c>
      <c r="I991" s="25"/>
      <c r="J991" s="7"/>
      <c r="K991" s="7"/>
      <c r="L991" s="7"/>
      <c r="M991" s="7"/>
      <c r="N991" s="7"/>
    </row>
    <row r="992" spans="1:14" ht="13.2" x14ac:dyDescent="0.25">
      <c r="A992" s="7"/>
      <c r="B992" s="34"/>
      <c r="C992" s="74" t="s">
        <v>221</v>
      </c>
      <c r="D992" s="30">
        <v>-13</v>
      </c>
      <c r="E992" s="30">
        <v>4</v>
      </c>
      <c r="F992" s="30"/>
      <c r="G992" s="30">
        <v>6</v>
      </c>
      <c r="H992" s="31">
        <f t="shared" si="60"/>
        <v>-312</v>
      </c>
      <c r="I992" s="25"/>
      <c r="J992" s="7"/>
      <c r="K992" s="7"/>
      <c r="L992" s="7"/>
      <c r="M992" s="7"/>
      <c r="N992" s="7"/>
    </row>
    <row r="993" spans="1:14" ht="13.2" x14ac:dyDescent="0.25">
      <c r="A993" s="7"/>
      <c r="B993" s="28"/>
      <c r="C993" s="74"/>
      <c r="D993" s="30"/>
      <c r="E993" s="30"/>
      <c r="F993" s="30"/>
      <c r="G993" s="30"/>
      <c r="H993" s="31" t="str">
        <f t="shared" si="60"/>
        <v/>
      </c>
      <c r="I993" s="25"/>
      <c r="J993" s="7"/>
      <c r="K993" s="7"/>
      <c r="L993" s="7"/>
      <c r="M993" s="7"/>
      <c r="N993" s="7"/>
    </row>
    <row r="994" spans="1:14" ht="13.2" x14ac:dyDescent="0.25">
      <c r="A994" s="7"/>
      <c r="B994" s="34"/>
      <c r="C994" s="49"/>
      <c r="D994" s="22"/>
      <c r="E994" s="22"/>
      <c r="F994" s="22"/>
      <c r="G994" s="22"/>
      <c r="H994" s="24" t="str">
        <f t="shared" si="60"/>
        <v/>
      </c>
      <c r="I994" s="25"/>
      <c r="J994" s="7"/>
      <c r="K994" s="7"/>
      <c r="L994" s="7"/>
      <c r="M994" s="7"/>
      <c r="N994" s="7"/>
    </row>
    <row r="995" spans="1:14" ht="13.2" x14ac:dyDescent="0.25">
      <c r="A995" s="7"/>
      <c r="B995" s="36"/>
      <c r="C995" s="51"/>
      <c r="D995" s="51"/>
      <c r="E995" s="38"/>
      <c r="F995" s="477" t="s">
        <v>85</v>
      </c>
      <c r="G995" s="478"/>
      <c r="H995" s="52">
        <f>IF(SUM(H953:H994)=0,"",SUM(H953:H994))</f>
        <v>2444.3649999999998</v>
      </c>
      <c r="I995" s="53" t="str">
        <f>IF(I952="1%steel","cft",IF(I952="1.5%steel","cft",IF(I952="2%steel","cft",I952)))</f>
        <v>sft</v>
      </c>
      <c r="J995" s="7"/>
      <c r="K995" s="7"/>
      <c r="L995" s="7"/>
      <c r="M995" s="7"/>
      <c r="N995" s="7"/>
    </row>
    <row r="996" spans="1:14" ht="13.2" x14ac:dyDescent="0.25">
      <c r="A996" s="7"/>
      <c r="B996" s="7"/>
      <c r="C996" s="7"/>
      <c r="D996" s="7"/>
      <c r="E996" s="7"/>
      <c r="F996" s="475" t="s">
        <v>86</v>
      </c>
      <c r="G996" s="476"/>
      <c r="H996" s="41">
        <v>0</v>
      </c>
      <c r="I996" s="54" t="str">
        <f>I995</f>
        <v>sft</v>
      </c>
      <c r="J996" s="7"/>
      <c r="K996" s="7"/>
      <c r="L996" s="7"/>
      <c r="M996" s="7"/>
      <c r="N996" s="7"/>
    </row>
    <row r="997" spans="1:14" ht="13.2" x14ac:dyDescent="0.25">
      <c r="A997" s="7"/>
      <c r="B997" s="7"/>
      <c r="C997" s="7"/>
      <c r="D997" s="7"/>
      <c r="E997" s="7"/>
      <c r="F997" s="477" t="s">
        <v>87</v>
      </c>
      <c r="G997" s="478"/>
      <c r="H997" s="55">
        <f>H996+H995</f>
        <v>2444.3649999999998</v>
      </c>
      <c r="I997" s="53" t="str">
        <f>I995</f>
        <v>sft</v>
      </c>
      <c r="J997" s="7"/>
      <c r="K997" s="7"/>
      <c r="L997" s="7"/>
      <c r="M997" s="7"/>
      <c r="N997" s="7"/>
    </row>
    <row r="998" spans="1:14" ht="13.2" x14ac:dyDescent="0.25">
      <c r="A998" s="7"/>
      <c r="B998" s="7"/>
      <c r="C998" s="7"/>
      <c r="D998" s="7"/>
      <c r="E998" s="7"/>
      <c r="F998" s="7"/>
      <c r="G998" s="7"/>
      <c r="H998" s="7"/>
      <c r="I998" s="7"/>
      <c r="J998" s="7"/>
      <c r="K998" s="7"/>
      <c r="L998" s="7"/>
      <c r="M998" s="7"/>
      <c r="N998" s="7"/>
    </row>
    <row r="999" spans="1:14" ht="13.2" x14ac:dyDescent="0.25">
      <c r="A999" s="7"/>
      <c r="B999" s="7"/>
      <c r="C999" s="7"/>
      <c r="D999" s="7"/>
      <c r="E999" s="7"/>
      <c r="F999" s="7"/>
      <c r="G999" s="7"/>
      <c r="H999" s="7"/>
      <c r="I999" s="7"/>
      <c r="J999" s="7"/>
      <c r="K999" s="7"/>
      <c r="L999" s="7"/>
      <c r="M999" s="7"/>
      <c r="N999" s="7"/>
    </row>
    <row r="1000" spans="1:14" ht="24" customHeight="1" x14ac:dyDescent="0.25">
      <c r="A1000" s="7"/>
      <c r="B1000" s="12" t="s">
        <v>233</v>
      </c>
      <c r="C1000" s="13" t="s">
        <v>29</v>
      </c>
      <c r="D1000" s="14"/>
      <c r="E1000" s="14"/>
      <c r="F1000" s="14"/>
      <c r="G1000" s="15"/>
      <c r="H1000" s="14"/>
      <c r="I1000" s="16" t="s">
        <v>90</v>
      </c>
      <c r="J1000" s="17" t="s">
        <v>54</v>
      </c>
      <c r="K1000" s="7"/>
      <c r="L1000" s="7"/>
      <c r="M1000" s="7"/>
      <c r="N1000" s="7"/>
    </row>
    <row r="1001" spans="1:14" ht="145.19999999999999" x14ac:dyDescent="0.25">
      <c r="A1001" s="7"/>
      <c r="B1001" s="48">
        <f>B953+1</f>
        <v>36</v>
      </c>
      <c r="C1001" s="21" t="str">
        <f>'03-B.O.Q CIVIL WORK'!D57</f>
        <v>STEEL GLAZED WINDOW WITH GLASS
Fabricating, and fixing openable steel glazed window panels manufactured from L-section pipe (1½" × 1" × 18 gauge) and T-section pipe (2" × 1" × 18 gauge), including all necessary ironmongery (handles, locks, hinges, etc.), and providing, supplying, cutting, and fixing 5 mm thick plain glass, secured with approved aluminum glazing strips and sealed with silicone sealant to ensure proper fixing, airtightness, and watertightness, including all fittings, accessories, welding, cutting, handling, installation, and finishing, complete in all respects as per specifications and Engineer’s instructions.</v>
      </c>
      <c r="D1001" s="22"/>
      <c r="E1001" s="22"/>
      <c r="F1001" s="49"/>
      <c r="G1001" s="22"/>
      <c r="H1001" s="24" t="str">
        <f t="shared" ref="H1001:H1003" si="61">IF(PRODUCT(D1001,E1001,F1001,G1001,I1001)=0,"",PRODUCT(D1001,E1001,F1001,G1001,I1001))</f>
        <v/>
      </c>
      <c r="I1001" s="25"/>
      <c r="J1001" s="17" t="s">
        <v>56</v>
      </c>
      <c r="K1001" s="7"/>
      <c r="L1001" s="7"/>
      <c r="M1001" s="7"/>
      <c r="N1001" s="7"/>
    </row>
    <row r="1002" spans="1:14" ht="13.2" x14ac:dyDescent="0.25">
      <c r="A1002" s="7"/>
      <c r="B1002" s="34"/>
      <c r="C1002" s="50"/>
      <c r="D1002" s="22"/>
      <c r="E1002" s="22"/>
      <c r="F1002" s="22"/>
      <c r="G1002" s="22"/>
      <c r="H1002" s="24" t="str">
        <f t="shared" si="61"/>
        <v/>
      </c>
      <c r="I1002" s="25"/>
      <c r="J1002" s="17" t="s">
        <v>58</v>
      </c>
      <c r="K1002" s="7"/>
      <c r="L1002" s="7"/>
      <c r="M1002" s="7"/>
      <c r="N1002" s="7"/>
    </row>
    <row r="1003" spans="1:14" ht="13.2" x14ac:dyDescent="0.25">
      <c r="A1003" s="7"/>
      <c r="B1003" s="28" t="s">
        <v>62</v>
      </c>
      <c r="C1003" s="74" t="s">
        <v>214</v>
      </c>
      <c r="D1003" s="30"/>
      <c r="E1003" s="30"/>
      <c r="F1003" s="30"/>
      <c r="G1003" s="30"/>
      <c r="H1003" s="31" t="str">
        <f t="shared" si="61"/>
        <v/>
      </c>
      <c r="I1003" s="25"/>
      <c r="J1003" s="17" t="s">
        <v>60</v>
      </c>
      <c r="K1003" s="7"/>
      <c r="L1003" s="7"/>
      <c r="M1003" s="7"/>
      <c r="N1003" s="7"/>
    </row>
    <row r="1004" spans="1:14" ht="13.2" x14ac:dyDescent="0.25">
      <c r="A1004" s="7"/>
      <c r="B1004" s="34"/>
      <c r="C1004" s="74" t="s">
        <v>234</v>
      </c>
      <c r="D1004" s="30">
        <v>13</v>
      </c>
      <c r="E1004" s="30">
        <v>4</v>
      </c>
      <c r="F1004" s="30"/>
      <c r="G1004" s="30">
        <v>6</v>
      </c>
      <c r="H1004" s="31">
        <f>IF(PRODUCT(D1004,E1004,F1004,G1004,I1004)=0,"",PRODUCT(D1004,E1004,F1004,G1004,I1004))/2</f>
        <v>156</v>
      </c>
      <c r="I1004" s="25"/>
      <c r="J1004" s="17" t="s">
        <v>32</v>
      </c>
      <c r="K1004" s="7"/>
      <c r="L1004" s="7"/>
      <c r="M1004" s="7"/>
      <c r="N1004" s="7"/>
    </row>
    <row r="1005" spans="1:14" ht="13.2" x14ac:dyDescent="0.25">
      <c r="A1005" s="7"/>
      <c r="B1005" s="34"/>
      <c r="C1005" s="50"/>
      <c r="D1005" s="22"/>
      <c r="E1005" s="22"/>
      <c r="F1005" s="22"/>
      <c r="G1005" s="22"/>
      <c r="H1005" s="31" t="str">
        <f t="shared" ref="H1005:H1007" si="62">IF(PRODUCT(D1005,E1005,F1005,G1005,I1005)=0,"",PRODUCT(D1005,E1005,F1005,G1005,I1005))</f>
        <v/>
      </c>
      <c r="I1005" s="25"/>
      <c r="J1005" s="17" t="s">
        <v>89</v>
      </c>
      <c r="K1005" s="7"/>
      <c r="L1005" s="7"/>
      <c r="M1005" s="7"/>
      <c r="N1005" s="7"/>
    </row>
    <row r="1006" spans="1:14" ht="13.2" x14ac:dyDescent="0.25">
      <c r="A1006" s="7"/>
      <c r="B1006" s="34"/>
      <c r="C1006" s="49"/>
      <c r="D1006" s="22"/>
      <c r="E1006" s="22"/>
      <c r="F1006" s="22"/>
      <c r="G1006" s="22"/>
      <c r="H1006" s="24" t="str">
        <f t="shared" si="62"/>
        <v/>
      </c>
      <c r="I1006" s="25"/>
      <c r="J1006" s="7"/>
      <c r="K1006" s="7"/>
      <c r="L1006" s="7"/>
      <c r="M1006" s="7"/>
      <c r="N1006" s="7"/>
    </row>
    <row r="1007" spans="1:14" ht="13.2" x14ac:dyDescent="0.25">
      <c r="A1007" s="7"/>
      <c r="B1007" s="34"/>
      <c r="C1007" s="49"/>
      <c r="D1007" s="22"/>
      <c r="E1007" s="22"/>
      <c r="F1007" s="22"/>
      <c r="G1007" s="22"/>
      <c r="H1007" s="24" t="str">
        <f t="shared" si="62"/>
        <v/>
      </c>
      <c r="I1007" s="25"/>
      <c r="J1007" s="7"/>
      <c r="K1007" s="7"/>
      <c r="L1007" s="7"/>
      <c r="M1007" s="7"/>
      <c r="N1007" s="7"/>
    </row>
    <row r="1008" spans="1:14" ht="13.2" x14ac:dyDescent="0.25">
      <c r="A1008" s="7"/>
      <c r="B1008" s="36"/>
      <c r="C1008" s="51"/>
      <c r="D1008" s="51"/>
      <c r="E1008" s="38"/>
      <c r="F1008" s="477" t="s">
        <v>85</v>
      </c>
      <c r="G1008" s="478"/>
      <c r="H1008" s="52">
        <f>IF(SUM(H1001:H1007)=0,"",SUM(H1001:H1007))</f>
        <v>156</v>
      </c>
      <c r="I1008" s="53" t="str">
        <f>IF(I1000="1%steel","cft",IF(I1000="1.5%steel","cft",IF(I1000="2%steel","cft",I1000)))</f>
        <v>sft</v>
      </c>
      <c r="J1008" s="7"/>
      <c r="K1008" s="7"/>
      <c r="L1008" s="7"/>
      <c r="M1008" s="7"/>
      <c r="N1008" s="7"/>
    </row>
    <row r="1009" spans="1:14" ht="13.2" x14ac:dyDescent="0.25">
      <c r="A1009" s="7"/>
      <c r="B1009" s="7"/>
      <c r="C1009" s="7"/>
      <c r="D1009" s="7"/>
      <c r="E1009" s="7"/>
      <c r="F1009" s="475" t="s">
        <v>86</v>
      </c>
      <c r="G1009" s="476"/>
      <c r="H1009" s="41">
        <v>0</v>
      </c>
      <c r="I1009" s="54" t="str">
        <f>I1008</f>
        <v>sft</v>
      </c>
      <c r="J1009" s="7"/>
      <c r="K1009" s="7"/>
      <c r="L1009" s="7"/>
      <c r="M1009" s="7"/>
      <c r="N1009" s="7"/>
    </row>
    <row r="1010" spans="1:14" ht="13.2" x14ac:dyDescent="0.25">
      <c r="A1010" s="7"/>
      <c r="B1010" s="7"/>
      <c r="C1010" s="7"/>
      <c r="D1010" s="7"/>
      <c r="E1010" s="7"/>
      <c r="F1010" s="477" t="s">
        <v>87</v>
      </c>
      <c r="G1010" s="478"/>
      <c r="H1010" s="55">
        <f>H1009+H1008</f>
        <v>156</v>
      </c>
      <c r="I1010" s="53" t="str">
        <f>I1008</f>
        <v>sft</v>
      </c>
      <c r="J1010" s="7"/>
      <c r="K1010" s="7"/>
      <c r="L1010" s="7"/>
      <c r="M1010" s="7"/>
      <c r="N1010" s="7"/>
    </row>
    <row r="1011" spans="1:14" ht="13.2" x14ac:dyDescent="0.25">
      <c r="A1011" s="7"/>
      <c r="B1011" s="7"/>
      <c r="C1011" s="7"/>
      <c r="D1011" s="7"/>
      <c r="E1011" s="7"/>
      <c r="F1011" s="7"/>
      <c r="G1011" s="7"/>
      <c r="H1011" s="7"/>
      <c r="I1011" s="7"/>
      <c r="J1011" s="7"/>
      <c r="K1011" s="7"/>
      <c r="L1011" s="7"/>
      <c r="M1011" s="7"/>
      <c r="N1011" s="7"/>
    </row>
    <row r="1012" spans="1:14" ht="13.2" x14ac:dyDescent="0.25">
      <c r="A1012" s="7"/>
      <c r="B1012" s="7"/>
      <c r="C1012" s="7"/>
      <c r="D1012" s="7"/>
      <c r="E1012" s="7"/>
      <c r="F1012" s="7"/>
      <c r="G1012" s="7"/>
      <c r="H1012" s="7"/>
      <c r="I1012" s="7"/>
      <c r="J1012" s="7"/>
      <c r="K1012" s="7"/>
      <c r="L1012" s="7"/>
      <c r="M1012" s="7"/>
      <c r="N1012" s="7"/>
    </row>
    <row r="1013" spans="1:14" ht="24" customHeight="1" x14ac:dyDescent="0.25">
      <c r="A1013" s="7"/>
      <c r="B1013" s="12" t="s">
        <v>233</v>
      </c>
      <c r="C1013" s="13" t="s">
        <v>29</v>
      </c>
      <c r="D1013" s="14"/>
      <c r="E1013" s="14"/>
      <c r="F1013" s="14"/>
      <c r="G1013" s="15"/>
      <c r="H1013" s="14"/>
      <c r="I1013" s="16" t="s">
        <v>90</v>
      </c>
      <c r="J1013" s="17" t="s">
        <v>54</v>
      </c>
      <c r="K1013" s="7"/>
      <c r="L1013" s="7"/>
      <c r="M1013" s="7"/>
      <c r="N1013" s="7"/>
    </row>
    <row r="1014" spans="1:14" ht="105.6" x14ac:dyDescent="0.25">
      <c r="A1014" s="7"/>
      <c r="B1014" s="48">
        <f>B1001+1</f>
        <v>37</v>
      </c>
      <c r="C1014" s="21" t="str">
        <f>'03-B.O.Q CIVIL WORK'!D58</f>
        <v>GI WIRE GAUZE FIXING (SAFETY GRILL &amp; MOSQUITO NET)
Providing, fabricating, and fixing GI wire gauze of 24 SWG (12 × 12 mesh per sq. in.) within a frame made of ½" × ½" square steel pipe of 16 gauge, as per approved drawings, and fixing to steel windows, doors, ventilators, etc., including cutting, welding, fixing, and all necessary accessories, excluding cost of red oxide primer and painting, complete in all respects as per specifications and Engineer’s instructions.</v>
      </c>
      <c r="D1014" s="22"/>
      <c r="E1014" s="22"/>
      <c r="F1014" s="49"/>
      <c r="G1014" s="22"/>
      <c r="H1014" s="24" t="str">
        <f t="shared" ref="H1014:H1019" si="63">IF(PRODUCT(D1014,E1014,F1014,G1014,I1014)=0,"",PRODUCT(D1014,E1014,F1014,G1014,I1014))</f>
        <v/>
      </c>
      <c r="I1014" s="25"/>
      <c r="J1014" s="17" t="s">
        <v>56</v>
      </c>
      <c r="K1014" s="7"/>
      <c r="L1014" s="7"/>
      <c r="M1014" s="7"/>
      <c r="N1014" s="7"/>
    </row>
    <row r="1015" spans="1:14" ht="13.2" x14ac:dyDescent="0.25">
      <c r="A1015" s="7"/>
      <c r="B1015" s="34"/>
      <c r="C1015" s="50"/>
      <c r="D1015" s="22"/>
      <c r="E1015" s="22"/>
      <c r="F1015" s="22"/>
      <c r="G1015" s="22"/>
      <c r="H1015" s="31" t="str">
        <f t="shared" si="63"/>
        <v/>
      </c>
      <c r="I1015" s="75"/>
      <c r="J1015" s="17" t="s">
        <v>58</v>
      </c>
      <c r="K1015" s="7"/>
      <c r="L1015" s="7"/>
      <c r="M1015" s="7"/>
      <c r="N1015" s="7"/>
    </row>
    <row r="1016" spans="1:14" ht="13.2" x14ac:dyDescent="0.25">
      <c r="A1016" s="7"/>
      <c r="B1016" s="28" t="s">
        <v>62</v>
      </c>
      <c r="C1016" s="74" t="s">
        <v>214</v>
      </c>
      <c r="D1016" s="30"/>
      <c r="E1016" s="30"/>
      <c r="F1016" s="30"/>
      <c r="G1016" s="30"/>
      <c r="H1016" s="31" t="str">
        <f t="shared" si="63"/>
        <v/>
      </c>
      <c r="I1016" s="75"/>
      <c r="J1016" s="17" t="s">
        <v>60</v>
      </c>
      <c r="K1016" s="7"/>
      <c r="L1016" s="7"/>
      <c r="M1016" s="7"/>
      <c r="N1016" s="7"/>
    </row>
    <row r="1017" spans="1:14" ht="13.2" x14ac:dyDescent="0.25">
      <c r="A1017" s="7"/>
      <c r="B1017" s="34"/>
      <c r="C1017" s="74" t="s">
        <v>234</v>
      </c>
      <c r="D1017" s="30">
        <v>13</v>
      </c>
      <c r="E1017" s="30">
        <v>4</v>
      </c>
      <c r="F1017" s="30"/>
      <c r="G1017" s="30">
        <v>6</v>
      </c>
      <c r="H1017" s="31">
        <f t="shared" si="63"/>
        <v>312</v>
      </c>
      <c r="I1017" s="75"/>
      <c r="J1017" s="17" t="s">
        <v>32</v>
      </c>
      <c r="K1017" s="7"/>
      <c r="L1017" s="7"/>
      <c r="M1017" s="7"/>
      <c r="N1017" s="7"/>
    </row>
    <row r="1018" spans="1:14" ht="13.2" x14ac:dyDescent="0.25">
      <c r="A1018" s="7"/>
      <c r="B1018" s="34"/>
      <c r="C1018" s="50"/>
      <c r="D1018" s="22"/>
      <c r="E1018" s="22"/>
      <c r="F1018" s="22"/>
      <c r="G1018" s="22"/>
      <c r="H1018" s="31" t="str">
        <f t="shared" si="63"/>
        <v/>
      </c>
      <c r="I1018" s="75"/>
      <c r="J1018" s="17" t="s">
        <v>89</v>
      </c>
      <c r="K1018" s="7"/>
      <c r="L1018" s="7"/>
      <c r="M1018" s="7"/>
      <c r="N1018" s="7"/>
    </row>
    <row r="1019" spans="1:14" ht="13.2" x14ac:dyDescent="0.25">
      <c r="A1019" s="7"/>
      <c r="B1019" s="34"/>
      <c r="C1019" s="49"/>
      <c r="D1019" s="22"/>
      <c r="E1019" s="22"/>
      <c r="F1019" s="22"/>
      <c r="G1019" s="22"/>
      <c r="H1019" s="24" t="str">
        <f t="shared" si="63"/>
        <v/>
      </c>
      <c r="I1019" s="25"/>
      <c r="J1019" s="7"/>
      <c r="K1019" s="7"/>
      <c r="L1019" s="7"/>
      <c r="M1019" s="7"/>
      <c r="N1019" s="7"/>
    </row>
    <row r="1020" spans="1:14" ht="13.2" x14ac:dyDescent="0.25">
      <c r="A1020" s="7"/>
      <c r="B1020" s="36"/>
      <c r="C1020" s="51"/>
      <c r="D1020" s="51"/>
      <c r="E1020" s="38"/>
      <c r="F1020" s="477" t="s">
        <v>85</v>
      </c>
      <c r="G1020" s="478"/>
      <c r="H1020" s="52">
        <f>IF(SUM(H1014:H1019)=0,"",SUM(H1014:H1019))</f>
        <v>312</v>
      </c>
      <c r="I1020" s="53" t="str">
        <f>IF(I1013="1%steel","cft",IF(I1013="1.5%steel","cft",IF(I1013="2%steel","cft",I1013)))</f>
        <v>sft</v>
      </c>
      <c r="J1020" s="7"/>
      <c r="K1020" s="7"/>
      <c r="L1020" s="7"/>
      <c r="M1020" s="7"/>
      <c r="N1020" s="7"/>
    </row>
    <row r="1021" spans="1:14" ht="13.2" x14ac:dyDescent="0.25">
      <c r="A1021" s="7"/>
      <c r="B1021" s="7"/>
      <c r="C1021" s="7"/>
      <c r="D1021" s="7"/>
      <c r="E1021" s="7"/>
      <c r="F1021" s="475" t="s">
        <v>86</v>
      </c>
      <c r="G1021" s="476"/>
      <c r="H1021" s="41">
        <v>0</v>
      </c>
      <c r="I1021" s="54" t="str">
        <f>I1020</f>
        <v>sft</v>
      </c>
      <c r="J1021" s="7"/>
      <c r="K1021" s="7"/>
      <c r="L1021" s="7"/>
      <c r="M1021" s="7"/>
      <c r="N1021" s="7"/>
    </row>
    <row r="1022" spans="1:14" ht="13.2" x14ac:dyDescent="0.25">
      <c r="A1022" s="7"/>
      <c r="B1022" s="7"/>
      <c r="C1022" s="7"/>
      <c r="D1022" s="7"/>
      <c r="E1022" s="7"/>
      <c r="F1022" s="477" t="s">
        <v>87</v>
      </c>
      <c r="G1022" s="478"/>
      <c r="H1022" s="55">
        <f>H1021+H1020</f>
        <v>312</v>
      </c>
      <c r="I1022" s="53" t="str">
        <f>I1020</f>
        <v>sft</v>
      </c>
      <c r="J1022" s="7"/>
      <c r="K1022" s="7"/>
      <c r="L1022" s="7"/>
      <c r="M1022" s="7"/>
      <c r="N1022" s="7"/>
    </row>
    <row r="1023" spans="1:14" ht="13.2" x14ac:dyDescent="0.25">
      <c r="A1023" s="7"/>
      <c r="B1023" s="7"/>
      <c r="C1023" s="7"/>
      <c r="D1023" s="7"/>
      <c r="E1023" s="7"/>
      <c r="F1023" s="7"/>
      <c r="G1023" s="7"/>
      <c r="H1023" s="7"/>
      <c r="I1023" s="7"/>
      <c r="J1023" s="7"/>
      <c r="K1023" s="7"/>
      <c r="L1023" s="7"/>
      <c r="M1023" s="7"/>
      <c r="N1023" s="7"/>
    </row>
    <row r="1024" spans="1:14" ht="13.2" x14ac:dyDescent="0.25">
      <c r="A1024" s="7"/>
      <c r="B1024" s="7"/>
      <c r="C1024" s="7"/>
      <c r="D1024" s="7"/>
      <c r="E1024" s="7"/>
      <c r="F1024" s="7"/>
      <c r="G1024" s="7"/>
      <c r="H1024" s="7"/>
      <c r="I1024" s="7"/>
      <c r="J1024" s="7"/>
      <c r="K1024" s="7"/>
      <c r="L1024" s="7"/>
      <c r="M1024" s="7"/>
      <c r="N1024" s="7"/>
    </row>
    <row r="1025" spans="1:14" ht="13.2" x14ac:dyDescent="0.25">
      <c r="A1025" s="7"/>
      <c r="B1025" s="7"/>
      <c r="C1025" s="7"/>
      <c r="D1025" s="7"/>
      <c r="E1025" s="7"/>
      <c r="F1025" s="7"/>
      <c r="G1025" s="7"/>
      <c r="H1025" s="7"/>
      <c r="I1025" s="7"/>
      <c r="J1025" s="7"/>
      <c r="K1025" s="7"/>
      <c r="L1025" s="7"/>
      <c r="M1025" s="7"/>
      <c r="N1025" s="7"/>
    </row>
    <row r="1026" spans="1:14" ht="13.2" x14ac:dyDescent="0.25">
      <c r="A1026" s="7"/>
      <c r="B1026" s="7"/>
      <c r="C1026" s="7"/>
      <c r="D1026" s="7"/>
      <c r="E1026" s="7"/>
      <c r="F1026" s="7"/>
      <c r="G1026" s="7"/>
      <c r="H1026" s="7"/>
      <c r="I1026" s="7"/>
      <c r="J1026" s="7"/>
      <c r="K1026" s="7"/>
      <c r="L1026" s="7"/>
      <c r="M1026" s="7"/>
      <c r="N1026" s="7"/>
    </row>
    <row r="1027" spans="1:14" ht="24" customHeight="1" x14ac:dyDescent="0.25">
      <c r="A1027" s="7"/>
      <c r="B1027" s="12" t="s">
        <v>235</v>
      </c>
      <c r="C1027" s="13" t="s">
        <v>30</v>
      </c>
      <c r="D1027" s="14"/>
      <c r="E1027" s="14"/>
      <c r="F1027" s="14"/>
      <c r="G1027" s="15"/>
      <c r="H1027" s="14"/>
      <c r="I1027" s="16" t="s">
        <v>42</v>
      </c>
      <c r="J1027" s="17" t="s">
        <v>54</v>
      </c>
      <c r="K1027" s="7"/>
      <c r="L1027" s="7"/>
      <c r="M1027" s="7"/>
      <c r="N1027" s="7"/>
    </row>
    <row r="1028" spans="1:14" ht="66" x14ac:dyDescent="0.25">
      <c r="A1028" s="7"/>
      <c r="B1028" s="48">
        <v>1</v>
      </c>
      <c r="C1028" s="21" t="str">
        <f>'03-B.O.Q CIVIL WORK'!D63</f>
        <v>REMOVAL OF DOORS / WINDOWS / CHOWKATS
Dismantling and removal of existing doors, windows, and chowkats, including careful detachment, stacking of serviceable components, and making good disturbed surfaces, complete in all respects.</v>
      </c>
      <c r="D1028" s="22"/>
      <c r="E1028" s="22"/>
      <c r="F1028" s="49"/>
      <c r="G1028" s="22"/>
      <c r="H1028" s="24" t="str">
        <f t="shared" ref="H1028:H1038" si="64">IF(PRODUCT(D1028,E1028,F1028,G1028,I1028)=0,"",PRODUCT(D1028,E1028,F1028,G1028,I1028))</f>
        <v/>
      </c>
      <c r="I1028" s="25"/>
      <c r="J1028" s="17" t="s">
        <v>56</v>
      </c>
      <c r="K1028" s="7"/>
      <c r="L1028" s="7"/>
      <c r="M1028" s="7"/>
      <c r="N1028" s="7"/>
    </row>
    <row r="1029" spans="1:14" ht="13.2" x14ac:dyDescent="0.25">
      <c r="A1029" s="7"/>
      <c r="B1029" s="34"/>
      <c r="C1029" s="50"/>
      <c r="D1029" s="22"/>
      <c r="E1029" s="22"/>
      <c r="F1029" s="22"/>
      <c r="G1029" s="22"/>
      <c r="H1029" s="31" t="str">
        <f t="shared" si="64"/>
        <v/>
      </c>
      <c r="I1029" s="25"/>
      <c r="J1029" s="17" t="s">
        <v>58</v>
      </c>
      <c r="K1029" s="7"/>
      <c r="L1029" s="7"/>
      <c r="M1029" s="7"/>
      <c r="N1029" s="7"/>
    </row>
    <row r="1030" spans="1:14" ht="13.2" x14ac:dyDescent="0.25">
      <c r="A1030" s="7"/>
      <c r="B1030" s="28" t="s">
        <v>139</v>
      </c>
      <c r="C1030" s="74" t="s">
        <v>212</v>
      </c>
      <c r="D1030" s="30"/>
      <c r="E1030" s="30"/>
      <c r="F1030" s="22"/>
      <c r="G1030" s="22"/>
      <c r="H1030" s="31" t="str">
        <f t="shared" si="64"/>
        <v/>
      </c>
      <c r="I1030" s="25"/>
      <c r="J1030" s="17" t="s">
        <v>60</v>
      </c>
      <c r="K1030" s="7"/>
      <c r="L1030" s="7"/>
      <c r="M1030" s="7"/>
      <c r="N1030" s="7"/>
    </row>
    <row r="1031" spans="1:14" ht="13.2" x14ac:dyDescent="0.25">
      <c r="A1031" s="7"/>
      <c r="B1031" s="34"/>
      <c r="C1031" s="74" t="s">
        <v>201</v>
      </c>
      <c r="D1031" s="30">
        <f>$L$5</f>
        <v>2</v>
      </c>
      <c r="E1031" s="30"/>
      <c r="F1031" s="22"/>
      <c r="G1031" s="22"/>
      <c r="H1031" s="31">
        <f t="shared" si="64"/>
        <v>2</v>
      </c>
      <c r="I1031" s="25"/>
      <c r="J1031" s="17" t="s">
        <v>32</v>
      </c>
      <c r="K1031" s="7"/>
      <c r="L1031" s="7"/>
      <c r="M1031" s="7"/>
      <c r="N1031" s="7"/>
    </row>
    <row r="1032" spans="1:14" ht="13.2" x14ac:dyDescent="0.25">
      <c r="A1032" s="7"/>
      <c r="B1032" s="34"/>
      <c r="C1032" s="74"/>
      <c r="D1032" s="30"/>
      <c r="E1032" s="30"/>
      <c r="F1032" s="22"/>
      <c r="G1032" s="22"/>
      <c r="H1032" s="31" t="str">
        <f t="shared" si="64"/>
        <v/>
      </c>
      <c r="I1032" s="25"/>
      <c r="J1032" s="17" t="s">
        <v>89</v>
      </c>
      <c r="K1032" s="7"/>
      <c r="L1032" s="7"/>
      <c r="M1032" s="7"/>
      <c r="N1032" s="7"/>
    </row>
    <row r="1033" spans="1:14" ht="13.2" x14ac:dyDescent="0.25">
      <c r="A1033" s="7"/>
      <c r="B1033" s="34"/>
      <c r="C1033" s="49"/>
      <c r="D1033" s="22"/>
      <c r="E1033" s="22"/>
      <c r="F1033" s="22"/>
      <c r="G1033" s="22"/>
      <c r="H1033" s="31" t="str">
        <f t="shared" si="64"/>
        <v/>
      </c>
      <c r="I1033" s="25"/>
      <c r="J1033" s="17" t="s">
        <v>95</v>
      </c>
      <c r="K1033" s="7"/>
      <c r="L1033" s="7"/>
      <c r="M1033" s="7"/>
      <c r="N1033" s="7"/>
    </row>
    <row r="1034" spans="1:14" ht="13.2" x14ac:dyDescent="0.25">
      <c r="A1034" s="7"/>
      <c r="B1034" s="28" t="s">
        <v>143</v>
      </c>
      <c r="C1034" s="74" t="s">
        <v>214</v>
      </c>
      <c r="D1034" s="30"/>
      <c r="E1034" s="30"/>
      <c r="F1034" s="22"/>
      <c r="G1034" s="22"/>
      <c r="H1034" s="31" t="str">
        <f t="shared" si="64"/>
        <v/>
      </c>
      <c r="I1034" s="25"/>
      <c r="J1034" s="17" t="s">
        <v>97</v>
      </c>
      <c r="K1034" s="7"/>
      <c r="L1034" s="7"/>
      <c r="M1034" s="7"/>
      <c r="N1034" s="7"/>
    </row>
    <row r="1035" spans="1:14" ht="13.2" x14ac:dyDescent="0.25">
      <c r="A1035" s="7"/>
      <c r="B1035" s="34"/>
      <c r="C1035" s="74" t="s">
        <v>221</v>
      </c>
      <c r="D1035" s="30">
        <v>13</v>
      </c>
      <c r="E1035" s="30"/>
      <c r="F1035" s="22"/>
      <c r="G1035" s="22"/>
      <c r="H1035" s="31">
        <f t="shared" si="64"/>
        <v>13</v>
      </c>
      <c r="I1035" s="25"/>
      <c r="J1035" s="17" t="s">
        <v>98</v>
      </c>
      <c r="K1035" s="7"/>
      <c r="L1035" s="7"/>
      <c r="M1035" s="7"/>
      <c r="N1035" s="7"/>
    </row>
    <row r="1036" spans="1:14" ht="13.2" x14ac:dyDescent="0.25">
      <c r="A1036" s="7"/>
      <c r="B1036" s="28"/>
      <c r="C1036" s="74"/>
      <c r="D1036" s="30"/>
      <c r="E1036" s="30"/>
      <c r="F1036" s="22"/>
      <c r="G1036" s="22"/>
      <c r="H1036" s="31" t="str">
        <f t="shared" si="64"/>
        <v/>
      </c>
      <c r="I1036" s="25"/>
      <c r="J1036" s="17" t="s">
        <v>42</v>
      </c>
      <c r="K1036" s="7"/>
      <c r="L1036" s="7"/>
      <c r="M1036" s="7"/>
      <c r="N1036" s="7"/>
    </row>
    <row r="1037" spans="1:14" ht="13.2" x14ac:dyDescent="0.25">
      <c r="A1037" s="7"/>
      <c r="B1037" s="34"/>
      <c r="C1037" s="49"/>
      <c r="D1037" s="22"/>
      <c r="E1037" s="22"/>
      <c r="F1037" s="22"/>
      <c r="G1037" s="22"/>
      <c r="H1037" s="31" t="str">
        <f t="shared" si="64"/>
        <v/>
      </c>
      <c r="I1037" s="25"/>
      <c r="J1037" s="45" t="s">
        <v>104</v>
      </c>
      <c r="K1037" s="7"/>
      <c r="L1037" s="7"/>
      <c r="M1037" s="7"/>
      <c r="N1037" s="7"/>
    </row>
    <row r="1038" spans="1:14" ht="13.2" x14ac:dyDescent="0.25">
      <c r="A1038" s="7"/>
      <c r="B1038" s="34"/>
      <c r="C1038" s="49"/>
      <c r="D1038" s="22"/>
      <c r="E1038" s="22"/>
      <c r="F1038" s="22"/>
      <c r="G1038" s="22"/>
      <c r="H1038" s="24" t="str">
        <f t="shared" si="64"/>
        <v/>
      </c>
      <c r="I1038" s="25"/>
      <c r="J1038" s="7"/>
      <c r="K1038" s="7"/>
      <c r="L1038" s="7"/>
      <c r="M1038" s="7"/>
      <c r="N1038" s="7"/>
    </row>
    <row r="1039" spans="1:14" ht="13.2" x14ac:dyDescent="0.25">
      <c r="A1039" s="7"/>
      <c r="B1039" s="36"/>
      <c r="C1039" s="51"/>
      <c r="D1039" s="51"/>
      <c r="E1039" s="38"/>
      <c r="F1039" s="477" t="s">
        <v>85</v>
      </c>
      <c r="G1039" s="478"/>
      <c r="H1039" s="52">
        <f>IF(SUM(H1028:H1038)=0,"",SUM(H1028:H1038))</f>
        <v>15</v>
      </c>
      <c r="I1039" s="53" t="str">
        <f>IF(I1027="1%steel","cft",IF(I1027="1.5%steel","cft",IF(I1027="2%steel","cft",I1027)))</f>
        <v>No</v>
      </c>
      <c r="J1039" s="7"/>
      <c r="K1039" s="7"/>
      <c r="L1039" s="7"/>
      <c r="M1039" s="7"/>
      <c r="N1039" s="7"/>
    </row>
    <row r="1040" spans="1:14" ht="13.2" x14ac:dyDescent="0.25">
      <c r="A1040" s="7"/>
      <c r="B1040" s="7"/>
      <c r="C1040" s="7"/>
      <c r="D1040" s="7"/>
      <c r="E1040" s="7"/>
      <c r="F1040" s="475" t="s">
        <v>86</v>
      </c>
      <c r="G1040" s="476"/>
      <c r="H1040" s="41">
        <v>0</v>
      </c>
      <c r="I1040" s="54" t="str">
        <f>I1039</f>
        <v>No</v>
      </c>
      <c r="J1040" s="7"/>
      <c r="K1040" s="7"/>
      <c r="L1040" s="7"/>
      <c r="M1040" s="7"/>
      <c r="N1040" s="7"/>
    </row>
    <row r="1041" spans="1:14" ht="13.2" x14ac:dyDescent="0.25">
      <c r="A1041" s="7"/>
      <c r="B1041" s="7"/>
      <c r="C1041" s="7"/>
      <c r="D1041" s="7"/>
      <c r="E1041" s="7"/>
      <c r="F1041" s="477" t="s">
        <v>87</v>
      </c>
      <c r="G1041" s="478"/>
      <c r="H1041" s="55">
        <f>H1040+H1039</f>
        <v>15</v>
      </c>
      <c r="I1041" s="53" t="str">
        <f>I1039</f>
        <v>No</v>
      </c>
      <c r="J1041" s="7"/>
      <c r="K1041" s="7"/>
      <c r="L1041" s="7"/>
      <c r="M1041" s="7"/>
      <c r="N1041" s="7"/>
    </row>
    <row r="1042" spans="1:14" ht="13.2" x14ac:dyDescent="0.25">
      <c r="A1042" s="7"/>
      <c r="B1042" s="7"/>
      <c r="C1042" s="7"/>
      <c r="D1042" s="7"/>
      <c r="E1042" s="7"/>
      <c r="F1042" s="7"/>
      <c r="G1042" s="7"/>
      <c r="H1042" s="7"/>
      <c r="I1042" s="7"/>
      <c r="J1042" s="7"/>
      <c r="K1042" s="7"/>
      <c r="L1042" s="7"/>
      <c r="M1042" s="7"/>
      <c r="N1042" s="7"/>
    </row>
    <row r="1043" spans="1:14" ht="13.2" x14ac:dyDescent="0.25">
      <c r="A1043" s="7"/>
      <c r="B1043" s="7"/>
      <c r="C1043" s="7"/>
      <c r="D1043" s="7"/>
      <c r="E1043" s="7"/>
      <c r="F1043" s="7"/>
      <c r="G1043" s="7"/>
      <c r="H1043" s="7"/>
      <c r="I1043" s="7"/>
      <c r="J1043" s="7"/>
      <c r="K1043" s="7"/>
      <c r="L1043" s="7"/>
      <c r="M1043" s="7"/>
      <c r="N1043" s="7"/>
    </row>
    <row r="1044" spans="1:14" ht="24" customHeight="1" x14ac:dyDescent="0.25">
      <c r="A1044" s="7"/>
      <c r="B1044" s="12" t="s">
        <v>235</v>
      </c>
      <c r="C1044" s="13" t="s">
        <v>30</v>
      </c>
      <c r="D1044" s="14"/>
      <c r="E1044" s="14"/>
      <c r="F1044" s="14"/>
      <c r="G1044" s="15"/>
      <c r="H1044" s="14"/>
      <c r="I1044" s="16" t="s">
        <v>42</v>
      </c>
      <c r="J1044" s="17" t="s">
        <v>54</v>
      </c>
      <c r="K1044" s="7"/>
      <c r="L1044" s="7"/>
      <c r="M1044" s="7"/>
      <c r="N1044" s="7"/>
    </row>
    <row r="1045" spans="1:14" ht="66" x14ac:dyDescent="0.25">
      <c r="A1045" s="7"/>
      <c r="B1045" s="48">
        <f>B1028+1</f>
        <v>2</v>
      </c>
      <c r="C1045" s="21" t="str">
        <f>'03-B.O.Q CIVIL WORK'!D64</f>
        <v>REMOVAL OF SANITARY FIXTURES
Dismantling and removal of existing WC, bib cock, tee cock, flush tank, water tank, and associated fittings, including disconnection and handover the removed material to the  complete in all respects.</v>
      </c>
      <c r="D1045" s="22"/>
      <c r="E1045" s="22"/>
      <c r="F1045" s="49"/>
      <c r="G1045" s="22"/>
      <c r="H1045" s="24" t="str">
        <f t="shared" ref="H1045:H1051" si="65">IF(PRODUCT(D1045,E1045,F1045,G1045,I1045)=0,"",PRODUCT(D1045,E1045,F1045,G1045,I1045))</f>
        <v/>
      </c>
      <c r="I1045" s="25"/>
      <c r="J1045" s="17" t="s">
        <v>56</v>
      </c>
      <c r="K1045" s="7"/>
      <c r="L1045" s="7"/>
      <c r="M1045" s="7"/>
      <c r="N1045" s="7"/>
    </row>
    <row r="1046" spans="1:14" ht="13.2" x14ac:dyDescent="0.25">
      <c r="A1046" s="7"/>
      <c r="B1046" s="34"/>
      <c r="C1046" s="50"/>
      <c r="D1046" s="22"/>
      <c r="E1046" s="22"/>
      <c r="F1046" s="22"/>
      <c r="G1046" s="22"/>
      <c r="H1046" s="24" t="str">
        <f t="shared" si="65"/>
        <v/>
      </c>
      <c r="I1046" s="25"/>
      <c r="J1046" s="17" t="s">
        <v>58</v>
      </c>
      <c r="K1046" s="7"/>
      <c r="L1046" s="7"/>
      <c r="M1046" s="7"/>
      <c r="N1046" s="7"/>
    </row>
    <row r="1047" spans="1:14" ht="14.4" x14ac:dyDescent="0.3">
      <c r="A1047" s="7"/>
      <c r="B1047" s="76" t="s">
        <v>62</v>
      </c>
      <c r="C1047" s="77" t="s">
        <v>236</v>
      </c>
      <c r="D1047" s="78">
        <v>1</v>
      </c>
      <c r="E1047" s="78">
        <v>2</v>
      </c>
      <c r="F1047" s="30"/>
      <c r="G1047" s="30"/>
      <c r="H1047" s="31">
        <f t="shared" si="65"/>
        <v>2</v>
      </c>
      <c r="I1047" s="25"/>
      <c r="J1047" s="17" t="s">
        <v>60</v>
      </c>
      <c r="K1047" s="7"/>
      <c r="L1047" s="7"/>
      <c r="M1047" s="7"/>
      <c r="N1047" s="7"/>
    </row>
    <row r="1048" spans="1:14" ht="13.2" x14ac:dyDescent="0.25">
      <c r="A1048" s="7"/>
      <c r="B1048" s="34"/>
      <c r="C1048" s="50"/>
      <c r="D1048" s="22"/>
      <c r="E1048" s="22"/>
      <c r="F1048" s="22"/>
      <c r="G1048" s="22"/>
      <c r="H1048" s="24" t="str">
        <f t="shared" si="65"/>
        <v/>
      </c>
      <c r="I1048" s="25"/>
      <c r="J1048" s="17" t="s">
        <v>32</v>
      </c>
      <c r="K1048" s="7"/>
      <c r="L1048" s="7"/>
      <c r="M1048" s="7"/>
      <c r="N1048" s="7"/>
    </row>
    <row r="1049" spans="1:14" ht="13.2" x14ac:dyDescent="0.25">
      <c r="A1049" s="7"/>
      <c r="B1049" s="34"/>
      <c r="C1049" s="50"/>
      <c r="D1049" s="22"/>
      <c r="E1049" s="22"/>
      <c r="F1049" s="22"/>
      <c r="G1049" s="22"/>
      <c r="H1049" s="24" t="str">
        <f t="shared" si="65"/>
        <v/>
      </c>
      <c r="I1049" s="25"/>
      <c r="J1049" s="17" t="s">
        <v>89</v>
      </c>
      <c r="K1049" s="7"/>
      <c r="L1049" s="7"/>
      <c r="M1049" s="7"/>
      <c r="N1049" s="7"/>
    </row>
    <row r="1050" spans="1:14" ht="13.2" x14ac:dyDescent="0.25">
      <c r="A1050" s="7"/>
      <c r="B1050" s="34"/>
      <c r="C1050" s="49"/>
      <c r="D1050" s="22"/>
      <c r="E1050" s="22"/>
      <c r="F1050" s="22"/>
      <c r="G1050" s="22"/>
      <c r="H1050" s="24" t="str">
        <f t="shared" si="65"/>
        <v/>
      </c>
      <c r="I1050" s="25"/>
      <c r="J1050" s="7"/>
      <c r="K1050" s="7"/>
      <c r="L1050" s="7"/>
      <c r="M1050" s="7"/>
      <c r="N1050" s="7"/>
    </row>
    <row r="1051" spans="1:14" ht="13.2" x14ac:dyDescent="0.25">
      <c r="A1051" s="7"/>
      <c r="B1051" s="34"/>
      <c r="C1051" s="49"/>
      <c r="D1051" s="22"/>
      <c r="E1051" s="22"/>
      <c r="F1051" s="22"/>
      <c r="G1051" s="22"/>
      <c r="H1051" s="24" t="str">
        <f t="shared" si="65"/>
        <v/>
      </c>
      <c r="I1051" s="25"/>
      <c r="J1051" s="7"/>
      <c r="K1051" s="7"/>
      <c r="L1051" s="7"/>
      <c r="M1051" s="7"/>
      <c r="N1051" s="7"/>
    </row>
    <row r="1052" spans="1:14" ht="13.2" x14ac:dyDescent="0.25">
      <c r="A1052" s="7"/>
      <c r="B1052" s="36"/>
      <c r="C1052" s="51"/>
      <c r="D1052" s="51"/>
      <c r="E1052" s="38"/>
      <c r="F1052" s="477" t="s">
        <v>85</v>
      </c>
      <c r="G1052" s="478"/>
      <c r="H1052" s="52">
        <f>IF(SUM(H1045:H1051)=0,"",SUM(H1045:H1051))</f>
        <v>2</v>
      </c>
      <c r="I1052" s="53" t="str">
        <f>IF(I1044="1%steel","cft",IF(I1044="1.5%steel","cft",IF(I1044="2%steel","cft",I1044)))</f>
        <v>No</v>
      </c>
      <c r="J1052" s="7"/>
      <c r="K1052" s="7"/>
      <c r="L1052" s="7"/>
      <c r="M1052" s="7"/>
      <c r="N1052" s="7"/>
    </row>
    <row r="1053" spans="1:14" ht="13.2" x14ac:dyDescent="0.25">
      <c r="A1053" s="7"/>
      <c r="B1053" s="7"/>
      <c r="C1053" s="7"/>
      <c r="D1053" s="7"/>
      <c r="E1053" s="7"/>
      <c r="F1053" s="475" t="s">
        <v>86</v>
      </c>
      <c r="G1053" s="476"/>
      <c r="H1053" s="41">
        <v>0</v>
      </c>
      <c r="I1053" s="54" t="str">
        <f>I1052</f>
        <v>No</v>
      </c>
      <c r="J1053" s="7"/>
      <c r="K1053" s="7"/>
      <c r="L1053" s="7"/>
      <c r="M1053" s="7"/>
      <c r="N1053" s="7"/>
    </row>
    <row r="1054" spans="1:14" ht="13.2" x14ac:dyDescent="0.25">
      <c r="A1054" s="7"/>
      <c r="B1054" s="7"/>
      <c r="C1054" s="7"/>
      <c r="D1054" s="7"/>
      <c r="E1054" s="7"/>
      <c r="F1054" s="477" t="s">
        <v>87</v>
      </c>
      <c r="G1054" s="478"/>
      <c r="H1054" s="55">
        <f>H1053+H1052</f>
        <v>2</v>
      </c>
      <c r="I1054" s="53" t="str">
        <f>I1052</f>
        <v>No</v>
      </c>
      <c r="J1054" s="7"/>
      <c r="K1054" s="7"/>
      <c r="L1054" s="7"/>
      <c r="M1054" s="7"/>
      <c r="N1054" s="7"/>
    </row>
    <row r="1055" spans="1:14" ht="13.2" x14ac:dyDescent="0.25">
      <c r="A1055" s="7"/>
      <c r="B1055" s="7"/>
      <c r="C1055" s="7"/>
      <c r="D1055" s="7"/>
      <c r="E1055" s="7"/>
      <c r="F1055" s="7"/>
      <c r="G1055" s="7"/>
      <c r="H1055" s="7"/>
      <c r="I1055" s="7"/>
      <c r="J1055" s="7"/>
      <c r="K1055" s="7"/>
      <c r="L1055" s="7"/>
      <c r="M1055" s="7"/>
      <c r="N1055" s="7"/>
    </row>
    <row r="1056" spans="1:14" ht="13.2" x14ac:dyDescent="0.25">
      <c r="A1056" s="7"/>
      <c r="B1056" s="7"/>
      <c r="C1056" s="7"/>
      <c r="D1056" s="7"/>
      <c r="E1056" s="7"/>
      <c r="F1056" s="7"/>
      <c r="G1056" s="7"/>
      <c r="H1056" s="7"/>
      <c r="I1056" s="7"/>
      <c r="J1056" s="7"/>
      <c r="K1056" s="7"/>
      <c r="L1056" s="7"/>
      <c r="M1056" s="7"/>
      <c r="N1056" s="7"/>
    </row>
    <row r="1057" spans="1:14" ht="24" customHeight="1" x14ac:dyDescent="0.25">
      <c r="A1057" s="7"/>
      <c r="B1057" s="12" t="s">
        <v>235</v>
      </c>
      <c r="C1057" s="13" t="s">
        <v>30</v>
      </c>
      <c r="D1057" s="14"/>
      <c r="E1057" s="14"/>
      <c r="F1057" s="14"/>
      <c r="G1057" s="15"/>
      <c r="H1057" s="14"/>
      <c r="I1057" s="16" t="s">
        <v>90</v>
      </c>
      <c r="J1057" s="17" t="s">
        <v>54</v>
      </c>
      <c r="K1057" s="7"/>
      <c r="L1057" s="7"/>
      <c r="M1057" s="7"/>
      <c r="N1057" s="7"/>
    </row>
    <row r="1058" spans="1:14" ht="66" x14ac:dyDescent="0.25">
      <c r="A1058" s="7"/>
      <c r="B1058" s="48">
        <f>B1045+1</f>
        <v>3</v>
      </c>
      <c r="C1058" s="21" t="str">
        <f>'03-B.O.Q CIVIL WORK'!D65</f>
        <v>CONTROLLED PLASTER REMOVAL (HILTI METHOD)
Dismantling and removal of plaster from both sides up to 20 ft height using controlled mechanical means (Hilti or equivalent), ensuring no damage to underlying masonry, complete in all respects.</v>
      </c>
      <c r="D1058" s="22"/>
      <c r="E1058" s="22"/>
      <c r="F1058" s="49"/>
      <c r="G1058" s="22"/>
      <c r="H1058" s="24" t="str">
        <f t="shared" ref="H1058:H1092" si="66">IF(PRODUCT(D1058,E1058,F1058,G1058,I1058)=0,"",PRODUCT(D1058,E1058,F1058,G1058,I1058))</f>
        <v/>
      </c>
      <c r="I1058" s="25"/>
      <c r="J1058" s="17" t="s">
        <v>56</v>
      </c>
      <c r="K1058" s="7"/>
      <c r="L1058" s="7"/>
      <c r="M1058" s="7"/>
      <c r="N1058" s="7"/>
    </row>
    <row r="1059" spans="1:14" ht="13.2" x14ac:dyDescent="0.25">
      <c r="A1059" s="7"/>
      <c r="B1059" s="34"/>
      <c r="C1059" s="50"/>
      <c r="D1059" s="22"/>
      <c r="E1059" s="22"/>
      <c r="F1059" s="22"/>
      <c r="G1059" s="22"/>
      <c r="H1059" s="24" t="str">
        <f t="shared" si="66"/>
        <v/>
      </c>
      <c r="I1059" s="25"/>
      <c r="J1059" s="17" t="s">
        <v>58</v>
      </c>
      <c r="K1059" s="7"/>
      <c r="L1059" s="7"/>
      <c r="M1059" s="7"/>
      <c r="N1059" s="7"/>
    </row>
    <row r="1060" spans="1:14" ht="13.2" x14ac:dyDescent="0.25">
      <c r="A1060" s="7"/>
      <c r="B1060" s="28" t="s">
        <v>62</v>
      </c>
      <c r="C1060" s="35" t="s">
        <v>73</v>
      </c>
      <c r="D1060" s="30"/>
      <c r="E1060" s="30"/>
      <c r="F1060" s="30"/>
      <c r="G1060" s="30"/>
      <c r="H1060" s="24" t="str">
        <f t="shared" si="66"/>
        <v/>
      </c>
      <c r="I1060" s="25"/>
      <c r="J1060" s="17" t="s">
        <v>60</v>
      </c>
      <c r="K1060" s="7"/>
      <c r="L1060" s="7"/>
      <c r="M1060" s="7"/>
      <c r="N1060" s="7"/>
    </row>
    <row r="1061" spans="1:14" ht="13.2" x14ac:dyDescent="0.25">
      <c r="A1061" s="7"/>
      <c r="B1061" s="28"/>
      <c r="C1061" s="35" t="s">
        <v>74</v>
      </c>
      <c r="D1061" s="30">
        <v>1</v>
      </c>
      <c r="E1061" s="30">
        <f>0.75+16+0.75+25+0.75</f>
        <v>43.25</v>
      </c>
      <c r="F1061" s="30"/>
      <c r="G1061" s="30">
        <v>11</v>
      </c>
      <c r="H1061" s="31">
        <f t="shared" si="66"/>
        <v>475.75</v>
      </c>
      <c r="I1061" s="25"/>
      <c r="J1061" s="17" t="s">
        <v>32</v>
      </c>
      <c r="K1061" s="7"/>
      <c r="L1061" s="7"/>
      <c r="M1061" s="7"/>
      <c r="N1061" s="7"/>
    </row>
    <row r="1062" spans="1:14" ht="13.2" x14ac:dyDescent="0.25">
      <c r="A1062" s="7"/>
      <c r="B1062" s="28"/>
      <c r="C1062" s="35" t="s">
        <v>68</v>
      </c>
      <c r="D1062" s="30">
        <v>1</v>
      </c>
      <c r="E1062" s="30">
        <v>25</v>
      </c>
      <c r="F1062" s="30"/>
      <c r="G1062" s="30">
        <v>11</v>
      </c>
      <c r="H1062" s="31">
        <f t="shared" si="66"/>
        <v>275</v>
      </c>
      <c r="I1062" s="25"/>
      <c r="J1062" s="17" t="s">
        <v>89</v>
      </c>
      <c r="K1062" s="7"/>
      <c r="L1062" s="7"/>
      <c r="M1062" s="7"/>
      <c r="N1062" s="7"/>
    </row>
    <row r="1063" spans="1:14" ht="13.2" x14ac:dyDescent="0.25">
      <c r="A1063" s="7"/>
      <c r="B1063" s="28"/>
      <c r="C1063" s="35" t="s">
        <v>183</v>
      </c>
      <c r="D1063" s="30">
        <v>1</v>
      </c>
      <c r="E1063" s="30">
        <v>16</v>
      </c>
      <c r="F1063" s="30"/>
      <c r="G1063" s="30">
        <f>G1062+7</f>
        <v>18</v>
      </c>
      <c r="H1063" s="31">
        <f t="shared" si="66"/>
        <v>288</v>
      </c>
      <c r="I1063" s="25"/>
      <c r="J1063" s="17" t="s">
        <v>95</v>
      </c>
      <c r="K1063" s="7"/>
      <c r="L1063" s="7"/>
      <c r="M1063" s="7"/>
      <c r="N1063" s="7"/>
    </row>
    <row r="1064" spans="1:14" ht="13.2" x14ac:dyDescent="0.25">
      <c r="A1064" s="7"/>
      <c r="B1064" s="28"/>
      <c r="C1064" s="35" t="s">
        <v>71</v>
      </c>
      <c r="D1064" s="30">
        <v>1</v>
      </c>
      <c r="E1064" s="30">
        <v>16</v>
      </c>
      <c r="F1064" s="30"/>
      <c r="G1064" s="30">
        <v>11</v>
      </c>
      <c r="H1064" s="31">
        <f t="shared" si="66"/>
        <v>176</v>
      </c>
      <c r="I1064" s="25"/>
      <c r="J1064" s="17" t="s">
        <v>97</v>
      </c>
      <c r="K1064" s="7"/>
      <c r="L1064" s="7"/>
      <c r="M1064" s="7"/>
      <c r="N1064" s="7"/>
    </row>
    <row r="1065" spans="1:14" ht="13.2" x14ac:dyDescent="0.25">
      <c r="A1065" s="7"/>
      <c r="B1065" s="28"/>
      <c r="C1065" s="35" t="s">
        <v>76</v>
      </c>
      <c r="D1065" s="30">
        <v>1</v>
      </c>
      <c r="E1065" s="30">
        <v>9</v>
      </c>
      <c r="F1065" s="30"/>
      <c r="G1065" s="30">
        <v>11</v>
      </c>
      <c r="H1065" s="31">
        <f t="shared" si="66"/>
        <v>99</v>
      </c>
      <c r="I1065" s="25"/>
      <c r="J1065" s="17" t="s">
        <v>98</v>
      </c>
      <c r="K1065" s="7"/>
      <c r="L1065" s="7"/>
      <c r="M1065" s="7"/>
      <c r="N1065" s="7"/>
    </row>
    <row r="1066" spans="1:14" ht="13.2" x14ac:dyDescent="0.25">
      <c r="A1066" s="7"/>
      <c r="B1066" s="28"/>
      <c r="C1066" s="35" t="s">
        <v>77</v>
      </c>
      <c r="D1066" s="30">
        <v>1</v>
      </c>
      <c r="E1066" s="30">
        <v>25</v>
      </c>
      <c r="F1066" s="30"/>
      <c r="G1066" s="30">
        <v>11</v>
      </c>
      <c r="H1066" s="31">
        <f t="shared" si="66"/>
        <v>275</v>
      </c>
      <c r="I1066" s="25"/>
      <c r="J1066" s="17" t="s">
        <v>42</v>
      </c>
      <c r="K1066" s="7"/>
      <c r="L1066" s="7"/>
      <c r="M1066" s="7"/>
      <c r="N1066" s="7"/>
    </row>
    <row r="1067" spans="1:14" ht="13.2" x14ac:dyDescent="0.25">
      <c r="A1067" s="7"/>
      <c r="B1067" s="34"/>
      <c r="C1067" s="35"/>
      <c r="D1067" s="30"/>
      <c r="E1067" s="30"/>
      <c r="F1067" s="30"/>
      <c r="G1067" s="30"/>
      <c r="H1067" s="31" t="str">
        <f t="shared" si="66"/>
        <v/>
      </c>
      <c r="I1067" s="25"/>
      <c r="J1067" s="45" t="s">
        <v>104</v>
      </c>
      <c r="K1067" s="7"/>
      <c r="L1067" s="7"/>
      <c r="M1067" s="7"/>
      <c r="N1067" s="7"/>
    </row>
    <row r="1068" spans="1:14" ht="13.2" x14ac:dyDescent="0.25">
      <c r="A1068" s="7"/>
      <c r="B1068" s="34"/>
      <c r="C1068" s="74"/>
      <c r="D1068" s="30"/>
      <c r="E1068" s="30"/>
      <c r="F1068" s="30"/>
      <c r="G1068" s="30"/>
      <c r="H1068" s="31" t="str">
        <f t="shared" si="66"/>
        <v/>
      </c>
      <c r="I1068" s="25"/>
      <c r="J1068" s="7"/>
      <c r="K1068" s="7"/>
      <c r="L1068" s="7"/>
      <c r="M1068" s="7"/>
      <c r="N1068" s="7"/>
    </row>
    <row r="1069" spans="1:14" ht="13.2" x14ac:dyDescent="0.25">
      <c r="A1069" s="7"/>
      <c r="B1069" s="28" t="s">
        <v>62</v>
      </c>
      <c r="C1069" s="35" t="s">
        <v>73</v>
      </c>
      <c r="D1069" s="30"/>
      <c r="E1069" s="30"/>
      <c r="F1069" s="30"/>
      <c r="G1069" s="30"/>
      <c r="H1069" s="31" t="str">
        <f t="shared" si="66"/>
        <v/>
      </c>
      <c r="I1069" s="25"/>
      <c r="J1069" s="46"/>
      <c r="K1069" s="7"/>
      <c r="L1069" s="7"/>
      <c r="M1069" s="7"/>
      <c r="N1069" s="7"/>
    </row>
    <row r="1070" spans="1:14" ht="13.2" x14ac:dyDescent="0.25">
      <c r="A1070" s="7"/>
      <c r="B1070" s="28"/>
      <c r="C1070" s="35" t="s">
        <v>74</v>
      </c>
      <c r="D1070" s="30">
        <v>1</v>
      </c>
      <c r="E1070" s="30">
        <f>0.75+16+0.75+25+0.75</f>
        <v>43.25</v>
      </c>
      <c r="F1070" s="30"/>
      <c r="G1070" s="30">
        <v>11</v>
      </c>
      <c r="H1070" s="31" t="str">
        <f t="shared" si="66"/>
        <v/>
      </c>
      <c r="I1070" s="25">
        <v>0</v>
      </c>
      <c r="J1070" s="7"/>
      <c r="K1070" s="47"/>
      <c r="L1070" s="7"/>
      <c r="M1070" s="7"/>
      <c r="N1070" s="7"/>
    </row>
    <row r="1071" spans="1:14" ht="13.2" x14ac:dyDescent="0.25">
      <c r="A1071" s="7"/>
      <c r="B1071" s="28"/>
      <c r="C1071" s="35" t="s">
        <v>68</v>
      </c>
      <c r="D1071" s="30">
        <v>1</v>
      </c>
      <c r="E1071" s="30">
        <v>25</v>
      </c>
      <c r="F1071" s="30"/>
      <c r="G1071" s="30">
        <v>11</v>
      </c>
      <c r="H1071" s="31" t="str">
        <f t="shared" si="66"/>
        <v/>
      </c>
      <c r="I1071" s="25">
        <v>0</v>
      </c>
      <c r="J1071" s="7"/>
      <c r="K1071" s="7"/>
      <c r="L1071" s="7"/>
      <c r="M1071" s="7"/>
      <c r="N1071" s="7"/>
    </row>
    <row r="1072" spans="1:14" ht="13.2" x14ac:dyDescent="0.25">
      <c r="A1072" s="7"/>
      <c r="B1072" s="28"/>
      <c r="C1072" s="35" t="s">
        <v>183</v>
      </c>
      <c r="D1072" s="30">
        <v>1</v>
      </c>
      <c r="E1072" s="30">
        <v>16</v>
      </c>
      <c r="F1072" s="30"/>
      <c r="G1072" s="30">
        <f>G1071+7</f>
        <v>18</v>
      </c>
      <c r="H1072" s="31" t="str">
        <f t="shared" si="66"/>
        <v/>
      </c>
      <c r="I1072" s="25">
        <v>0</v>
      </c>
      <c r="J1072" s="7"/>
      <c r="K1072" s="7"/>
      <c r="L1072" s="7"/>
      <c r="M1072" s="7"/>
      <c r="N1072" s="7"/>
    </row>
    <row r="1073" spans="1:14" ht="13.2" x14ac:dyDescent="0.25">
      <c r="A1073" s="7"/>
      <c r="B1073" s="28"/>
      <c r="C1073" s="35" t="s">
        <v>71</v>
      </c>
      <c r="D1073" s="30">
        <v>1</v>
      </c>
      <c r="E1073" s="30">
        <v>16</v>
      </c>
      <c r="F1073" s="30"/>
      <c r="G1073" s="30">
        <v>11</v>
      </c>
      <c r="H1073" s="31" t="str">
        <f t="shared" si="66"/>
        <v/>
      </c>
      <c r="I1073" s="25">
        <v>0</v>
      </c>
      <c r="J1073" s="7"/>
      <c r="K1073" s="7"/>
      <c r="L1073" s="7"/>
      <c r="M1073" s="7"/>
      <c r="N1073" s="7"/>
    </row>
    <row r="1074" spans="1:14" ht="13.2" x14ac:dyDescent="0.25">
      <c r="A1074" s="7"/>
      <c r="B1074" s="28"/>
      <c r="C1074" s="35" t="s">
        <v>76</v>
      </c>
      <c r="D1074" s="30">
        <v>1</v>
      </c>
      <c r="E1074" s="30">
        <v>9</v>
      </c>
      <c r="F1074" s="30"/>
      <c r="G1074" s="30">
        <v>11</v>
      </c>
      <c r="H1074" s="31" t="str">
        <f t="shared" si="66"/>
        <v/>
      </c>
      <c r="I1074" s="25">
        <v>0</v>
      </c>
      <c r="J1074" s="7"/>
      <c r="K1074" s="7"/>
      <c r="L1074" s="7"/>
      <c r="M1074" s="7"/>
      <c r="N1074" s="7"/>
    </row>
    <row r="1075" spans="1:14" ht="13.2" x14ac:dyDescent="0.25">
      <c r="A1075" s="7"/>
      <c r="B1075" s="28"/>
      <c r="C1075" s="35" t="s">
        <v>77</v>
      </c>
      <c r="D1075" s="30">
        <v>1</v>
      </c>
      <c r="E1075" s="30">
        <v>25</v>
      </c>
      <c r="F1075" s="30"/>
      <c r="G1075" s="30">
        <v>11</v>
      </c>
      <c r="H1075" s="31" t="str">
        <f t="shared" si="66"/>
        <v/>
      </c>
      <c r="I1075" s="25">
        <v>0</v>
      </c>
      <c r="J1075" s="7"/>
      <c r="K1075" s="7"/>
      <c r="L1075" s="7"/>
      <c r="M1075" s="7"/>
      <c r="N1075" s="7"/>
    </row>
    <row r="1076" spans="1:14" ht="13.2" x14ac:dyDescent="0.25">
      <c r="A1076" s="7"/>
      <c r="B1076" s="34"/>
      <c r="C1076" s="74"/>
      <c r="D1076" s="30"/>
      <c r="E1076" s="30"/>
      <c r="F1076" s="30"/>
      <c r="G1076" s="30"/>
      <c r="H1076" s="31" t="str">
        <f t="shared" si="66"/>
        <v/>
      </c>
      <c r="I1076" s="25"/>
      <c r="J1076" s="7"/>
      <c r="K1076" s="7"/>
      <c r="L1076" s="7"/>
      <c r="M1076" s="7"/>
      <c r="N1076" s="7"/>
    </row>
    <row r="1077" spans="1:14" ht="13.2" x14ac:dyDescent="0.25">
      <c r="A1077" s="7"/>
      <c r="B1077" s="28" t="s">
        <v>78</v>
      </c>
      <c r="C1077" s="74" t="s">
        <v>79</v>
      </c>
      <c r="D1077" s="30"/>
      <c r="E1077" s="30"/>
      <c r="F1077" s="30"/>
      <c r="G1077" s="30"/>
      <c r="H1077" s="31" t="str">
        <f t="shared" si="66"/>
        <v/>
      </c>
      <c r="I1077" s="25"/>
      <c r="J1077" s="7"/>
      <c r="K1077" s="7"/>
      <c r="L1077" s="7"/>
      <c r="M1077" s="7"/>
      <c r="N1077" s="7"/>
    </row>
    <row r="1078" spans="1:14" ht="13.2" x14ac:dyDescent="0.25">
      <c r="A1078" s="7"/>
      <c r="B1078" s="34"/>
      <c r="C1078" s="74" t="s">
        <v>80</v>
      </c>
      <c r="D1078" s="30">
        <v>2</v>
      </c>
      <c r="E1078" s="30">
        <v>6.17</v>
      </c>
      <c r="F1078" s="30"/>
      <c r="G1078" s="30">
        <v>11</v>
      </c>
      <c r="H1078" s="31">
        <f t="shared" si="66"/>
        <v>135.74</v>
      </c>
      <c r="I1078" s="25"/>
      <c r="J1078" s="7"/>
      <c r="K1078" s="7"/>
      <c r="L1078" s="7"/>
      <c r="M1078" s="7"/>
      <c r="N1078" s="7"/>
    </row>
    <row r="1079" spans="1:14" ht="13.2" x14ac:dyDescent="0.25">
      <c r="A1079" s="7"/>
      <c r="B1079" s="34"/>
      <c r="C1079" s="74" t="s">
        <v>81</v>
      </c>
      <c r="D1079" s="30">
        <v>1</v>
      </c>
      <c r="E1079" s="30">
        <v>7</v>
      </c>
      <c r="F1079" s="30"/>
      <c r="G1079" s="30">
        <v>11</v>
      </c>
      <c r="H1079" s="31">
        <f t="shared" si="66"/>
        <v>77</v>
      </c>
      <c r="I1079" s="25"/>
      <c r="J1079" s="7"/>
      <c r="K1079" s="7"/>
      <c r="L1079" s="7"/>
      <c r="M1079" s="7"/>
      <c r="N1079" s="7"/>
    </row>
    <row r="1080" spans="1:14" ht="13.2" x14ac:dyDescent="0.25">
      <c r="A1080" s="7"/>
      <c r="B1080" s="34"/>
      <c r="C1080" s="74"/>
      <c r="D1080" s="30"/>
      <c r="E1080" s="30"/>
      <c r="F1080" s="30"/>
      <c r="G1080" s="30"/>
      <c r="H1080" s="31" t="str">
        <f t="shared" si="66"/>
        <v/>
      </c>
      <c r="I1080" s="25"/>
      <c r="J1080" s="7"/>
      <c r="K1080" s="7"/>
      <c r="L1080" s="7"/>
      <c r="M1080" s="7"/>
      <c r="N1080" s="7"/>
    </row>
    <row r="1081" spans="1:14" ht="13.2" x14ac:dyDescent="0.25">
      <c r="A1081" s="7"/>
      <c r="B1081" s="28" t="s">
        <v>109</v>
      </c>
      <c r="C1081" s="74" t="s">
        <v>188</v>
      </c>
      <c r="D1081" s="30"/>
      <c r="E1081" s="30"/>
      <c r="F1081" s="30"/>
      <c r="G1081" s="30"/>
      <c r="H1081" s="31" t="str">
        <f t="shared" si="66"/>
        <v/>
      </c>
      <c r="I1081" s="25"/>
      <c r="J1081" s="7"/>
      <c r="K1081" s="7"/>
      <c r="L1081" s="7"/>
      <c r="M1081" s="7"/>
      <c r="N1081" s="7"/>
    </row>
    <row r="1082" spans="1:14" ht="13.2" x14ac:dyDescent="0.25">
      <c r="A1082" s="7"/>
      <c r="B1082" s="34"/>
      <c r="C1082" s="74" t="s">
        <v>237</v>
      </c>
      <c r="D1082" s="30">
        <v>1</v>
      </c>
      <c r="E1082" s="30">
        <v>25.75</v>
      </c>
      <c r="F1082" s="30"/>
      <c r="G1082" s="30">
        <v>2</v>
      </c>
      <c r="H1082" s="31">
        <f t="shared" si="66"/>
        <v>51.5</v>
      </c>
      <c r="I1082" s="25"/>
      <c r="J1082" s="7"/>
      <c r="K1082" s="7"/>
      <c r="L1082" s="7"/>
      <c r="M1082" s="7"/>
      <c r="N1082" s="7"/>
    </row>
    <row r="1083" spans="1:14" ht="13.2" x14ac:dyDescent="0.25">
      <c r="A1083" s="7"/>
      <c r="B1083" s="34"/>
      <c r="C1083" s="74" t="s">
        <v>238</v>
      </c>
      <c r="D1083" s="30">
        <v>1</v>
      </c>
      <c r="E1083" s="30">
        <v>9</v>
      </c>
      <c r="F1083" s="30"/>
      <c r="G1083" s="30">
        <v>2</v>
      </c>
      <c r="H1083" s="31">
        <f t="shared" si="66"/>
        <v>18</v>
      </c>
      <c r="I1083" s="25"/>
      <c r="J1083" s="7"/>
      <c r="K1083" s="7"/>
      <c r="L1083" s="7"/>
      <c r="M1083" s="7"/>
      <c r="N1083" s="7"/>
    </row>
    <row r="1084" spans="1:14" ht="13.2" x14ac:dyDescent="0.25">
      <c r="A1084" s="7"/>
      <c r="B1084" s="34"/>
      <c r="C1084" s="74"/>
      <c r="D1084" s="30"/>
      <c r="E1084" s="30"/>
      <c r="F1084" s="30"/>
      <c r="G1084" s="30"/>
      <c r="H1084" s="31" t="str">
        <f t="shared" si="66"/>
        <v/>
      </c>
      <c r="I1084" s="25"/>
      <c r="J1084" s="7"/>
      <c r="K1084" s="7"/>
      <c r="L1084" s="7"/>
      <c r="M1084" s="7"/>
      <c r="N1084" s="7"/>
    </row>
    <row r="1085" spans="1:14" ht="13.2" x14ac:dyDescent="0.25">
      <c r="A1085" s="7"/>
      <c r="B1085" s="28" t="s">
        <v>132</v>
      </c>
      <c r="C1085" s="74" t="s">
        <v>239</v>
      </c>
      <c r="D1085" s="30"/>
      <c r="E1085" s="30"/>
      <c r="F1085" s="30"/>
      <c r="G1085" s="30"/>
      <c r="H1085" s="31" t="str">
        <f t="shared" si="66"/>
        <v/>
      </c>
      <c r="I1085" s="25"/>
      <c r="J1085" s="7"/>
      <c r="K1085" s="7"/>
      <c r="L1085" s="7"/>
      <c r="M1085" s="7"/>
      <c r="N1085" s="7"/>
    </row>
    <row r="1086" spans="1:14" ht="13.2" x14ac:dyDescent="0.25">
      <c r="A1086" s="7"/>
      <c r="B1086" s="34"/>
      <c r="C1086" s="74" t="s">
        <v>240</v>
      </c>
      <c r="D1086" s="30">
        <v>16</v>
      </c>
      <c r="E1086" s="30">
        <v>24</v>
      </c>
      <c r="F1086" s="30">
        <v>0.25</v>
      </c>
      <c r="G1086" s="30"/>
      <c r="H1086" s="31">
        <f t="shared" si="66"/>
        <v>96</v>
      </c>
      <c r="I1086" s="25"/>
      <c r="J1086" s="7"/>
      <c r="K1086" s="7"/>
      <c r="L1086" s="7"/>
      <c r="M1086" s="7"/>
      <c r="N1086" s="7"/>
    </row>
    <row r="1087" spans="1:14" ht="13.2" x14ac:dyDescent="0.25">
      <c r="A1087" s="7"/>
      <c r="B1087" s="34"/>
      <c r="C1087" s="74" t="s">
        <v>241</v>
      </c>
      <c r="D1087" s="30">
        <v>4</v>
      </c>
      <c r="E1087" s="30">
        <v>18</v>
      </c>
      <c r="F1087" s="30">
        <v>0.25</v>
      </c>
      <c r="G1087" s="30"/>
      <c r="H1087" s="31">
        <f t="shared" si="66"/>
        <v>18</v>
      </c>
      <c r="I1087" s="25"/>
      <c r="J1087" s="7"/>
      <c r="K1087" s="7"/>
      <c r="L1087" s="7"/>
      <c r="M1087" s="7"/>
      <c r="N1087" s="7"/>
    </row>
    <row r="1088" spans="1:14" ht="13.2" x14ac:dyDescent="0.25">
      <c r="A1088" s="7"/>
      <c r="B1088" s="34"/>
      <c r="C1088" s="74"/>
      <c r="D1088" s="30"/>
      <c r="E1088" s="30"/>
      <c r="F1088" s="30"/>
      <c r="G1088" s="30"/>
      <c r="H1088" s="31" t="str">
        <f t="shared" si="66"/>
        <v/>
      </c>
      <c r="I1088" s="25"/>
      <c r="J1088" s="7"/>
      <c r="K1088" s="7"/>
      <c r="L1088" s="7"/>
      <c r="M1088" s="7"/>
      <c r="N1088" s="7"/>
    </row>
    <row r="1089" spans="1:14" ht="13.2" x14ac:dyDescent="0.25">
      <c r="A1089" s="7"/>
      <c r="B1089" s="28" t="s">
        <v>136</v>
      </c>
      <c r="C1089" s="74" t="s">
        <v>242</v>
      </c>
      <c r="D1089" s="30"/>
      <c r="E1089" s="30"/>
      <c r="F1089" s="30"/>
      <c r="G1089" s="30"/>
      <c r="H1089" s="31" t="str">
        <f t="shared" si="66"/>
        <v/>
      </c>
      <c r="I1089" s="25"/>
      <c r="J1089" s="7"/>
      <c r="K1089" s="7"/>
      <c r="L1089" s="7"/>
      <c r="M1089" s="7"/>
      <c r="N1089" s="7"/>
    </row>
    <row r="1090" spans="1:14" ht="13.2" x14ac:dyDescent="0.25">
      <c r="A1090" s="7"/>
      <c r="B1090" s="34"/>
      <c r="C1090" s="74" t="s">
        <v>243</v>
      </c>
      <c r="D1090" s="30">
        <v>2</v>
      </c>
      <c r="E1090" s="30">
        <v>19</v>
      </c>
      <c r="F1090" s="30">
        <v>5</v>
      </c>
      <c r="G1090" s="30"/>
      <c r="H1090" s="31">
        <f t="shared" si="66"/>
        <v>190</v>
      </c>
      <c r="I1090" s="25"/>
      <c r="J1090" s="7"/>
      <c r="K1090" s="7"/>
      <c r="L1090" s="7"/>
      <c r="M1090" s="7"/>
      <c r="N1090" s="7"/>
    </row>
    <row r="1091" spans="1:14" ht="13.2" x14ac:dyDescent="0.25">
      <c r="A1091" s="7"/>
      <c r="B1091" s="34"/>
      <c r="C1091" s="74"/>
      <c r="D1091" s="30"/>
      <c r="E1091" s="30"/>
      <c r="F1091" s="30"/>
      <c r="G1091" s="30"/>
      <c r="H1091" s="31" t="str">
        <f t="shared" si="66"/>
        <v/>
      </c>
      <c r="I1091" s="25"/>
      <c r="J1091" s="7"/>
      <c r="K1091" s="7"/>
      <c r="L1091" s="7"/>
      <c r="M1091" s="7"/>
      <c r="N1091" s="7"/>
    </row>
    <row r="1092" spans="1:14" ht="13.2" x14ac:dyDescent="0.25">
      <c r="A1092" s="7"/>
      <c r="B1092" s="28" t="s">
        <v>139</v>
      </c>
      <c r="C1092" s="74" t="s">
        <v>244</v>
      </c>
      <c r="D1092" s="30">
        <v>2</v>
      </c>
      <c r="E1092" s="30">
        <v>31</v>
      </c>
      <c r="F1092" s="30">
        <v>3.5</v>
      </c>
      <c r="G1092" s="30"/>
      <c r="H1092" s="31">
        <f t="shared" si="66"/>
        <v>217</v>
      </c>
      <c r="I1092" s="25"/>
      <c r="J1092" s="7"/>
      <c r="K1092" s="7"/>
      <c r="L1092" s="7"/>
      <c r="M1092" s="7"/>
      <c r="N1092" s="7"/>
    </row>
    <row r="1093" spans="1:14" ht="13.2" x14ac:dyDescent="0.25">
      <c r="A1093" s="7"/>
      <c r="B1093" s="34"/>
      <c r="C1093" s="74"/>
      <c r="D1093" s="30"/>
      <c r="E1093" s="30"/>
      <c r="F1093" s="30"/>
      <c r="G1093" s="30"/>
      <c r="H1093" s="31"/>
      <c r="I1093" s="25"/>
      <c r="J1093" s="7"/>
      <c r="K1093" s="7"/>
      <c r="L1093" s="7"/>
      <c r="M1093" s="7"/>
      <c r="N1093" s="7"/>
    </row>
    <row r="1094" spans="1:14" ht="13.2" x14ac:dyDescent="0.25">
      <c r="A1094" s="7"/>
      <c r="B1094" s="34"/>
      <c r="C1094" s="74"/>
      <c r="D1094" s="30"/>
      <c r="E1094" s="30"/>
      <c r="F1094" s="30"/>
      <c r="G1094" s="30"/>
      <c r="H1094" s="31" t="str">
        <f t="shared" ref="H1094:H1099" si="67">IF(PRODUCT(D1094,E1094,F1094,G1094,I1094)=0,"",PRODUCT(D1094,E1094,F1094,G1094,I1094))</f>
        <v/>
      </c>
      <c r="I1094" s="25"/>
      <c r="J1094" s="7"/>
      <c r="K1094" s="7"/>
      <c r="L1094" s="7"/>
      <c r="M1094" s="7"/>
      <c r="N1094" s="7"/>
    </row>
    <row r="1095" spans="1:14" ht="13.2" x14ac:dyDescent="0.25">
      <c r="A1095" s="7"/>
      <c r="B1095" s="34"/>
      <c r="C1095" s="74" t="s">
        <v>178</v>
      </c>
      <c r="D1095" s="30"/>
      <c r="E1095" s="30"/>
      <c r="F1095" s="30"/>
      <c r="G1095" s="30"/>
      <c r="H1095" s="31" t="str">
        <f t="shared" si="67"/>
        <v/>
      </c>
      <c r="I1095" s="25"/>
      <c r="J1095" s="7"/>
      <c r="K1095" s="7"/>
      <c r="L1095" s="7"/>
      <c r="M1095" s="7"/>
      <c r="N1095" s="7"/>
    </row>
    <row r="1096" spans="1:14" ht="13.2" x14ac:dyDescent="0.25">
      <c r="A1096" s="7"/>
      <c r="B1096" s="34"/>
      <c r="C1096" s="74" t="s">
        <v>201</v>
      </c>
      <c r="D1096" s="30">
        <f>-$L$5</f>
        <v>-2</v>
      </c>
      <c r="E1096" s="30">
        <f>$M$5</f>
        <v>4</v>
      </c>
      <c r="F1096" s="30"/>
      <c r="G1096" s="30">
        <f>$N$5</f>
        <v>8</v>
      </c>
      <c r="H1096" s="31">
        <f t="shared" si="67"/>
        <v>-64</v>
      </c>
      <c r="I1096" s="25"/>
      <c r="J1096" s="7"/>
      <c r="K1096" s="7"/>
      <c r="L1096" s="7"/>
      <c r="M1096" s="7"/>
      <c r="N1096" s="7"/>
    </row>
    <row r="1097" spans="1:14" ht="13.2" x14ac:dyDescent="0.25">
      <c r="A1097" s="7"/>
      <c r="B1097" s="34"/>
      <c r="C1097" s="74" t="s">
        <v>245</v>
      </c>
      <c r="D1097" s="30">
        <f>-$L$6</f>
        <v>-2</v>
      </c>
      <c r="E1097" s="30">
        <f>$M$6</f>
        <v>2.5</v>
      </c>
      <c r="F1097" s="30"/>
      <c r="G1097" s="30">
        <f>$N$6</f>
        <v>7</v>
      </c>
      <c r="H1097" s="31">
        <f t="shared" si="67"/>
        <v>-35</v>
      </c>
      <c r="I1097" s="25"/>
      <c r="J1097" s="7"/>
      <c r="K1097" s="7"/>
      <c r="L1097" s="7"/>
      <c r="M1097" s="7"/>
      <c r="N1097" s="7"/>
    </row>
    <row r="1098" spans="1:14" ht="13.2" x14ac:dyDescent="0.25">
      <c r="A1098" s="7"/>
      <c r="B1098" s="34"/>
      <c r="C1098" s="74" t="s">
        <v>202</v>
      </c>
      <c r="D1098" s="30">
        <f>-$L$7</f>
        <v>-13</v>
      </c>
      <c r="E1098" s="30">
        <f>$M$7</f>
        <v>4</v>
      </c>
      <c r="F1098" s="30"/>
      <c r="G1098" s="30">
        <f>$N$7</f>
        <v>6</v>
      </c>
      <c r="H1098" s="31">
        <f t="shared" si="67"/>
        <v>-312</v>
      </c>
      <c r="I1098" s="25"/>
      <c r="J1098" s="7"/>
      <c r="K1098" s="7"/>
      <c r="L1098" s="7"/>
      <c r="M1098" s="7"/>
      <c r="N1098" s="7"/>
    </row>
    <row r="1099" spans="1:14" ht="13.2" x14ac:dyDescent="0.25">
      <c r="A1099" s="7"/>
      <c r="B1099" s="34"/>
      <c r="C1099" s="49"/>
      <c r="D1099" s="22"/>
      <c r="E1099" s="22"/>
      <c r="F1099" s="22"/>
      <c r="G1099" s="22"/>
      <c r="H1099" s="24" t="str">
        <f t="shared" si="67"/>
        <v/>
      </c>
      <c r="I1099" s="25"/>
      <c r="J1099" s="7"/>
      <c r="K1099" s="7"/>
      <c r="L1099" s="7"/>
      <c r="M1099" s="7"/>
      <c r="N1099" s="7"/>
    </row>
    <row r="1100" spans="1:14" ht="13.2" x14ac:dyDescent="0.25">
      <c r="A1100" s="7"/>
      <c r="B1100" s="36"/>
      <c r="C1100" s="51"/>
      <c r="D1100" s="51"/>
      <c r="E1100" s="38"/>
      <c r="F1100" s="477" t="s">
        <v>85</v>
      </c>
      <c r="G1100" s="478"/>
      <c r="H1100" s="52">
        <f>IF(SUM(H1058:H1099)=0,"",SUM(H1058:H1099))</f>
        <v>1980.9899999999998</v>
      </c>
      <c r="I1100" s="53" t="str">
        <f>IF(I1057="1%steel","cft",IF(I1057="1.5%steel","cft",IF(I1057="2%steel","cft",I1057)))</f>
        <v>sft</v>
      </c>
      <c r="J1100" s="7"/>
      <c r="K1100" s="7"/>
      <c r="L1100" s="7"/>
      <c r="M1100" s="7"/>
      <c r="N1100" s="7"/>
    </row>
    <row r="1101" spans="1:14" ht="13.2" x14ac:dyDescent="0.25">
      <c r="A1101" s="7"/>
      <c r="B1101" s="7"/>
      <c r="C1101" s="7"/>
      <c r="D1101" s="7"/>
      <c r="E1101" s="7"/>
      <c r="F1101" s="475" t="s">
        <v>86</v>
      </c>
      <c r="G1101" s="476"/>
      <c r="H1101" s="41">
        <v>0</v>
      </c>
      <c r="I1101" s="54" t="str">
        <f>I1100</f>
        <v>sft</v>
      </c>
      <c r="J1101" s="7"/>
      <c r="K1101" s="7"/>
      <c r="L1101" s="7"/>
      <c r="M1101" s="7"/>
      <c r="N1101" s="7"/>
    </row>
    <row r="1102" spans="1:14" ht="13.2" x14ac:dyDescent="0.25">
      <c r="A1102" s="7"/>
      <c r="B1102" s="7"/>
      <c r="C1102" s="7"/>
      <c r="D1102" s="7"/>
      <c r="E1102" s="7"/>
      <c r="F1102" s="477" t="s">
        <v>87</v>
      </c>
      <c r="G1102" s="478"/>
      <c r="H1102" s="55">
        <f>H1101+H1100</f>
        <v>1980.9899999999998</v>
      </c>
      <c r="I1102" s="53" t="str">
        <f>I1100</f>
        <v>sft</v>
      </c>
      <c r="J1102" s="7"/>
      <c r="K1102" s="7"/>
      <c r="L1102" s="7"/>
      <c r="M1102" s="7"/>
      <c r="N1102" s="7"/>
    </row>
    <row r="1103" spans="1:14" ht="13.2" x14ac:dyDescent="0.25">
      <c r="A1103" s="7"/>
      <c r="B1103" s="7"/>
      <c r="C1103" s="7"/>
      <c r="D1103" s="7"/>
      <c r="E1103" s="7"/>
      <c r="F1103" s="7"/>
      <c r="G1103" s="7"/>
      <c r="H1103" s="7"/>
      <c r="I1103" s="7"/>
      <c r="J1103" s="7"/>
      <c r="K1103" s="7"/>
      <c r="L1103" s="7"/>
      <c r="M1103" s="7"/>
      <c r="N1103" s="7"/>
    </row>
    <row r="1104" spans="1:14" ht="13.2" x14ac:dyDescent="0.25">
      <c r="A1104" s="7"/>
      <c r="B1104" s="7"/>
      <c r="C1104" s="7"/>
      <c r="D1104" s="7"/>
      <c r="E1104" s="7"/>
      <c r="F1104" s="7"/>
      <c r="G1104" s="7"/>
      <c r="H1104" s="7"/>
      <c r="I1104" s="7"/>
      <c r="J1104" s="7"/>
      <c r="K1104" s="7"/>
      <c r="L1104" s="7"/>
      <c r="M1104" s="7"/>
      <c r="N1104" s="7"/>
    </row>
    <row r="1105" spans="1:14" ht="24" customHeight="1" x14ac:dyDescent="0.25">
      <c r="A1105" s="7"/>
      <c r="B1105" s="12" t="s">
        <v>235</v>
      </c>
      <c r="C1105" s="13" t="s">
        <v>30</v>
      </c>
      <c r="D1105" s="14"/>
      <c r="E1105" s="14"/>
      <c r="F1105" s="14"/>
      <c r="G1105" s="15"/>
      <c r="H1105" s="14"/>
      <c r="I1105" s="16" t="s">
        <v>90</v>
      </c>
      <c r="J1105" s="17" t="s">
        <v>54</v>
      </c>
      <c r="K1105" s="7"/>
      <c r="L1105" s="7"/>
      <c r="M1105" s="7"/>
      <c r="N1105" s="7"/>
    </row>
    <row r="1106" spans="1:14" ht="52.8" x14ac:dyDescent="0.25">
      <c r="A1106" s="7"/>
      <c r="B1106" s="48">
        <f>B1058+1</f>
        <v>4</v>
      </c>
      <c r="C1106" s="21" t="str">
        <f>'03-B.O.Q CIVIL WORK'!D66</f>
        <v>GRINDING OF POINTING / SURFACE PREPARATION
Grinding of cement pointing joints using mechanical tools to remove paint, coatings, and contaminants, to prepare surface for new plaster application, complete in all respects.</v>
      </c>
      <c r="D1106" s="22"/>
      <c r="E1106" s="22"/>
      <c r="F1106" s="49"/>
      <c r="G1106" s="22"/>
      <c r="H1106" s="24" t="str">
        <f t="shared" ref="H1106:H1121" si="68">IF(PRODUCT(D1106,E1106,F1106,G1106,I1106)=0,"",PRODUCT(D1106,E1106,F1106,G1106,I1106))</f>
        <v/>
      </c>
      <c r="I1106" s="25"/>
      <c r="J1106" s="17" t="s">
        <v>56</v>
      </c>
      <c r="K1106" s="7"/>
      <c r="L1106" s="7"/>
      <c r="M1106" s="7"/>
      <c r="N1106" s="7"/>
    </row>
    <row r="1107" spans="1:14" ht="13.2" x14ac:dyDescent="0.25">
      <c r="A1107" s="7"/>
      <c r="B1107" s="34"/>
      <c r="C1107" s="50"/>
      <c r="D1107" s="22"/>
      <c r="E1107" s="22"/>
      <c r="F1107" s="22"/>
      <c r="G1107" s="22"/>
      <c r="H1107" s="24" t="str">
        <f t="shared" si="68"/>
        <v/>
      </c>
      <c r="I1107" s="25"/>
      <c r="J1107" s="17" t="s">
        <v>56</v>
      </c>
      <c r="K1107" s="7"/>
      <c r="L1107" s="7"/>
      <c r="M1107" s="7"/>
      <c r="N1107" s="7"/>
    </row>
    <row r="1108" spans="1:14" ht="13.2" x14ac:dyDescent="0.25">
      <c r="A1108" s="7"/>
      <c r="B1108" s="28" t="s">
        <v>62</v>
      </c>
      <c r="C1108" s="35" t="s">
        <v>73</v>
      </c>
      <c r="D1108" s="30"/>
      <c r="E1108" s="30"/>
      <c r="F1108" s="30"/>
      <c r="G1108" s="30"/>
      <c r="H1108" s="24" t="str">
        <f t="shared" si="68"/>
        <v/>
      </c>
      <c r="I1108" s="25"/>
      <c r="J1108" s="17" t="s">
        <v>56</v>
      </c>
      <c r="K1108" s="7"/>
      <c r="L1108" s="7"/>
      <c r="M1108" s="7"/>
      <c r="N1108" s="7"/>
    </row>
    <row r="1109" spans="1:14" ht="13.2" x14ac:dyDescent="0.25">
      <c r="A1109" s="7"/>
      <c r="B1109" s="28"/>
      <c r="C1109" s="35" t="s">
        <v>74</v>
      </c>
      <c r="D1109" s="30">
        <v>1</v>
      </c>
      <c r="E1109" s="30">
        <f>0.75+16+0.75+25+0.75</f>
        <v>43.25</v>
      </c>
      <c r="F1109" s="30"/>
      <c r="G1109" s="30">
        <v>11</v>
      </c>
      <c r="H1109" s="31">
        <f t="shared" si="68"/>
        <v>475.75</v>
      </c>
      <c r="I1109" s="25"/>
      <c r="J1109" s="17" t="s">
        <v>56</v>
      </c>
      <c r="K1109" s="7"/>
      <c r="L1109" s="7"/>
      <c r="M1109" s="7"/>
      <c r="N1109" s="7"/>
    </row>
    <row r="1110" spans="1:14" ht="13.2" x14ac:dyDescent="0.25">
      <c r="A1110" s="7"/>
      <c r="B1110" s="28"/>
      <c r="C1110" s="35" t="s">
        <v>68</v>
      </c>
      <c r="D1110" s="30">
        <v>1</v>
      </c>
      <c r="E1110" s="30">
        <v>25</v>
      </c>
      <c r="F1110" s="30"/>
      <c r="G1110" s="30">
        <v>11</v>
      </c>
      <c r="H1110" s="31">
        <f t="shared" si="68"/>
        <v>275</v>
      </c>
      <c r="I1110" s="25"/>
      <c r="J1110" s="17" t="s">
        <v>56</v>
      </c>
      <c r="K1110" s="7"/>
      <c r="L1110" s="7"/>
      <c r="M1110" s="7"/>
      <c r="N1110" s="7"/>
    </row>
    <row r="1111" spans="1:14" ht="13.2" x14ac:dyDescent="0.25">
      <c r="A1111" s="7"/>
      <c r="B1111" s="28"/>
      <c r="C1111" s="35" t="s">
        <v>183</v>
      </c>
      <c r="D1111" s="30">
        <v>1</v>
      </c>
      <c r="E1111" s="30">
        <v>16</v>
      </c>
      <c r="F1111" s="30"/>
      <c r="G1111" s="30">
        <f>G1110+7</f>
        <v>18</v>
      </c>
      <c r="H1111" s="31">
        <f t="shared" si="68"/>
        <v>288</v>
      </c>
      <c r="I1111" s="25"/>
      <c r="J1111" s="17" t="s">
        <v>56</v>
      </c>
      <c r="K1111" s="7"/>
      <c r="L1111" s="7"/>
      <c r="M1111" s="7"/>
      <c r="N1111" s="7"/>
    </row>
    <row r="1112" spans="1:14" ht="13.2" x14ac:dyDescent="0.25">
      <c r="A1112" s="7"/>
      <c r="B1112" s="28"/>
      <c r="C1112" s="35" t="s">
        <v>71</v>
      </c>
      <c r="D1112" s="30">
        <v>1</v>
      </c>
      <c r="E1112" s="30">
        <v>16</v>
      </c>
      <c r="F1112" s="30"/>
      <c r="G1112" s="30">
        <v>11</v>
      </c>
      <c r="H1112" s="31">
        <f t="shared" si="68"/>
        <v>176</v>
      </c>
      <c r="I1112" s="25"/>
      <c r="J1112" s="17" t="s">
        <v>56</v>
      </c>
      <c r="K1112" s="7"/>
      <c r="L1112" s="7"/>
      <c r="M1112" s="7"/>
      <c r="N1112" s="7"/>
    </row>
    <row r="1113" spans="1:14" ht="13.2" x14ac:dyDescent="0.25">
      <c r="A1113" s="7"/>
      <c r="B1113" s="28"/>
      <c r="C1113" s="35" t="s">
        <v>76</v>
      </c>
      <c r="D1113" s="30">
        <v>1</v>
      </c>
      <c r="E1113" s="30">
        <v>9</v>
      </c>
      <c r="F1113" s="30"/>
      <c r="G1113" s="30">
        <v>11</v>
      </c>
      <c r="H1113" s="31">
        <f t="shared" si="68"/>
        <v>99</v>
      </c>
      <c r="I1113" s="25"/>
      <c r="J1113" s="17" t="s">
        <v>56</v>
      </c>
      <c r="K1113" s="7"/>
      <c r="L1113" s="7"/>
      <c r="M1113" s="7"/>
      <c r="N1113" s="7"/>
    </row>
    <row r="1114" spans="1:14" ht="13.2" x14ac:dyDescent="0.25">
      <c r="A1114" s="7"/>
      <c r="B1114" s="28"/>
      <c r="C1114" s="35" t="s">
        <v>77</v>
      </c>
      <c r="D1114" s="30">
        <v>1</v>
      </c>
      <c r="E1114" s="30">
        <v>25</v>
      </c>
      <c r="F1114" s="30"/>
      <c r="G1114" s="30">
        <v>11</v>
      </c>
      <c r="H1114" s="31">
        <f t="shared" si="68"/>
        <v>275</v>
      </c>
      <c r="I1114" s="25"/>
      <c r="J1114" s="17" t="s">
        <v>56</v>
      </c>
      <c r="K1114" s="7"/>
      <c r="L1114" s="7"/>
      <c r="M1114" s="7"/>
      <c r="N1114" s="7"/>
    </row>
    <row r="1115" spans="1:14" ht="13.2" x14ac:dyDescent="0.25">
      <c r="A1115" s="7"/>
      <c r="B1115" s="34"/>
      <c r="C1115" s="35"/>
      <c r="D1115" s="30"/>
      <c r="E1115" s="30"/>
      <c r="F1115" s="30"/>
      <c r="G1115" s="30"/>
      <c r="H1115" s="31" t="str">
        <f t="shared" si="68"/>
        <v/>
      </c>
      <c r="I1115" s="25"/>
      <c r="J1115" s="17" t="s">
        <v>56</v>
      </c>
      <c r="K1115" s="7"/>
      <c r="L1115" s="7"/>
      <c r="M1115" s="7"/>
      <c r="N1115" s="7"/>
    </row>
    <row r="1116" spans="1:14" ht="13.2" x14ac:dyDescent="0.25">
      <c r="A1116" s="7"/>
      <c r="B1116" s="34"/>
      <c r="C1116" s="49"/>
      <c r="D1116" s="22"/>
      <c r="E1116" s="22"/>
      <c r="F1116" s="22"/>
      <c r="G1116" s="22"/>
      <c r="H1116" s="24" t="str">
        <f t="shared" si="68"/>
        <v/>
      </c>
      <c r="I1116" s="25"/>
      <c r="J1116" s="17" t="s">
        <v>56</v>
      </c>
      <c r="K1116" s="7"/>
      <c r="L1116" s="7"/>
      <c r="M1116" s="7"/>
      <c r="N1116" s="7"/>
    </row>
    <row r="1117" spans="1:14" ht="13.2" x14ac:dyDescent="0.25">
      <c r="A1117" s="7"/>
      <c r="B1117" s="34"/>
      <c r="C1117" s="49"/>
      <c r="D1117" s="22"/>
      <c r="E1117" s="22"/>
      <c r="F1117" s="22"/>
      <c r="G1117" s="22"/>
      <c r="H1117" s="24" t="str">
        <f t="shared" si="68"/>
        <v/>
      </c>
      <c r="I1117" s="25"/>
      <c r="J1117" s="17" t="s">
        <v>56</v>
      </c>
      <c r="K1117" s="7"/>
      <c r="L1117" s="7"/>
      <c r="M1117" s="7"/>
      <c r="N1117" s="7"/>
    </row>
    <row r="1118" spans="1:14" ht="13.2" x14ac:dyDescent="0.25">
      <c r="A1118" s="7"/>
      <c r="B1118" s="34"/>
      <c r="C1118" s="49"/>
      <c r="D1118" s="22"/>
      <c r="E1118" s="22"/>
      <c r="F1118" s="22"/>
      <c r="G1118" s="22"/>
      <c r="H1118" s="24" t="str">
        <f t="shared" si="68"/>
        <v/>
      </c>
      <c r="I1118" s="25"/>
      <c r="J1118" s="17" t="s">
        <v>56</v>
      </c>
      <c r="K1118" s="7"/>
      <c r="L1118" s="7"/>
      <c r="M1118" s="7"/>
      <c r="N1118" s="7"/>
    </row>
    <row r="1119" spans="1:14" ht="13.2" x14ac:dyDescent="0.25">
      <c r="A1119" s="7"/>
      <c r="B1119" s="34"/>
      <c r="C1119" s="49"/>
      <c r="D1119" s="22"/>
      <c r="E1119" s="22"/>
      <c r="F1119" s="22"/>
      <c r="G1119" s="22"/>
      <c r="H1119" s="24" t="str">
        <f t="shared" si="68"/>
        <v/>
      </c>
      <c r="I1119" s="25"/>
      <c r="J1119" s="17" t="s">
        <v>56</v>
      </c>
      <c r="K1119" s="7"/>
      <c r="L1119" s="7"/>
      <c r="M1119" s="7"/>
      <c r="N1119" s="7"/>
    </row>
    <row r="1120" spans="1:14" ht="13.2" x14ac:dyDescent="0.25">
      <c r="A1120" s="7"/>
      <c r="B1120" s="34"/>
      <c r="C1120" s="49"/>
      <c r="D1120" s="22"/>
      <c r="E1120" s="22"/>
      <c r="F1120" s="22"/>
      <c r="G1120" s="22"/>
      <c r="H1120" s="24" t="str">
        <f t="shared" si="68"/>
        <v/>
      </c>
      <c r="I1120" s="25"/>
      <c r="J1120" s="17" t="s">
        <v>56</v>
      </c>
      <c r="K1120" s="7"/>
      <c r="L1120" s="7"/>
      <c r="M1120" s="7"/>
      <c r="N1120" s="7"/>
    </row>
    <row r="1121" spans="1:14" ht="13.2" x14ac:dyDescent="0.25">
      <c r="A1121" s="7"/>
      <c r="B1121" s="34"/>
      <c r="C1121" s="49"/>
      <c r="D1121" s="22"/>
      <c r="E1121" s="22"/>
      <c r="F1121" s="22"/>
      <c r="G1121" s="22"/>
      <c r="H1121" s="24" t="str">
        <f t="shared" si="68"/>
        <v/>
      </c>
      <c r="I1121" s="25"/>
      <c r="J1121" s="17" t="s">
        <v>56</v>
      </c>
      <c r="K1121" s="7"/>
      <c r="L1121" s="7"/>
      <c r="M1121" s="7"/>
      <c r="N1121" s="7"/>
    </row>
    <row r="1122" spans="1:14" ht="13.2" x14ac:dyDescent="0.25">
      <c r="A1122" s="7"/>
      <c r="B1122" s="36"/>
      <c r="C1122" s="51"/>
      <c r="D1122" s="51"/>
      <c r="E1122" s="38"/>
      <c r="F1122" s="477" t="s">
        <v>85</v>
      </c>
      <c r="G1122" s="478"/>
      <c r="H1122" s="52">
        <f>IF(SUM(H1106:H1121)=0,"",SUM(H1106:H1121))</f>
        <v>1588.75</v>
      </c>
      <c r="I1122" s="53" t="str">
        <f>IF(I1105="1%steel","cft",IF(I1105="1.5%steel","cft",IF(I1105="2%steel","cft",I1105)))</f>
        <v>sft</v>
      </c>
      <c r="J1122" s="17" t="s">
        <v>56</v>
      </c>
      <c r="K1122" s="7"/>
      <c r="L1122" s="7"/>
      <c r="M1122" s="7"/>
      <c r="N1122" s="7"/>
    </row>
    <row r="1123" spans="1:14" ht="13.2" x14ac:dyDescent="0.25">
      <c r="A1123" s="7"/>
      <c r="B1123" s="7"/>
      <c r="C1123" s="7"/>
      <c r="D1123" s="7"/>
      <c r="E1123" s="7"/>
      <c r="F1123" s="475" t="s">
        <v>86</v>
      </c>
      <c r="G1123" s="476"/>
      <c r="H1123" s="41">
        <v>0</v>
      </c>
      <c r="I1123" s="54" t="str">
        <f>I1122</f>
        <v>sft</v>
      </c>
      <c r="J1123" s="17" t="s">
        <v>56</v>
      </c>
      <c r="K1123" s="7"/>
      <c r="L1123" s="7"/>
      <c r="M1123" s="7"/>
      <c r="N1123" s="7"/>
    </row>
    <row r="1124" spans="1:14" ht="13.2" x14ac:dyDescent="0.25">
      <c r="A1124" s="7"/>
      <c r="B1124" s="7"/>
      <c r="C1124" s="7"/>
      <c r="D1124" s="7"/>
      <c r="E1124" s="7"/>
      <c r="F1124" s="477" t="s">
        <v>87</v>
      </c>
      <c r="G1124" s="478"/>
      <c r="H1124" s="55">
        <f>H1123+H1122</f>
        <v>1588.75</v>
      </c>
      <c r="I1124" s="53" t="str">
        <f>I1122</f>
        <v>sft</v>
      </c>
      <c r="J1124" s="7"/>
      <c r="K1124" s="7"/>
      <c r="L1124" s="7"/>
      <c r="M1124" s="7"/>
      <c r="N1124" s="7"/>
    </row>
    <row r="1125" spans="1:14" ht="13.2" x14ac:dyDescent="0.25">
      <c r="A1125" s="7"/>
      <c r="B1125" s="7"/>
      <c r="C1125" s="7"/>
      <c r="D1125" s="7"/>
      <c r="E1125" s="7"/>
      <c r="F1125" s="7"/>
      <c r="G1125" s="7"/>
      <c r="H1125" s="7"/>
      <c r="I1125" s="7"/>
      <c r="J1125" s="7"/>
      <c r="K1125" s="7"/>
      <c r="L1125" s="7"/>
      <c r="M1125" s="7"/>
      <c r="N1125" s="7"/>
    </row>
    <row r="1126" spans="1:14" ht="13.2" x14ac:dyDescent="0.25">
      <c r="A1126" s="7"/>
      <c r="B1126" s="7"/>
      <c r="C1126" s="7"/>
      <c r="D1126" s="7"/>
      <c r="E1126" s="7"/>
      <c r="F1126" s="7"/>
      <c r="G1126" s="7"/>
      <c r="H1126" s="7"/>
      <c r="I1126" s="7"/>
      <c r="J1126" s="7"/>
      <c r="K1126" s="7"/>
      <c r="L1126" s="7"/>
      <c r="M1126" s="7"/>
      <c r="N1126" s="7"/>
    </row>
    <row r="1127" spans="1:14" ht="24" customHeight="1" x14ac:dyDescent="0.25">
      <c r="A1127" s="7"/>
      <c r="B1127" s="12" t="s">
        <v>235</v>
      </c>
      <c r="C1127" s="13" t="s">
        <v>30</v>
      </c>
      <c r="D1127" s="14"/>
      <c r="E1127" s="14"/>
      <c r="F1127" s="14"/>
      <c r="G1127" s="15"/>
      <c r="H1127" s="14"/>
      <c r="I1127" s="16" t="s">
        <v>49</v>
      </c>
      <c r="J1127" s="17" t="s">
        <v>54</v>
      </c>
      <c r="K1127" s="7"/>
      <c r="L1127" s="7"/>
      <c r="M1127" s="7"/>
      <c r="N1127" s="7"/>
    </row>
    <row r="1128" spans="1:14" ht="57.75" customHeight="1" x14ac:dyDescent="0.25">
      <c r="A1128" s="7"/>
      <c r="B1128" s="48">
        <f>B1106+1</f>
        <v>5</v>
      </c>
      <c r="C1128" s="21" t="str">
        <f>'03-B.O.Q CIVIL WORK'!D67</f>
        <v>REMOVAL OF MUD/CLAY ROOF TOP LAYER ( 6"-9") USED FOR INSULATION
Dismantling and removal of existing mud/clay roofing layer, including scraping, cleaning, handling, and ensuring protection of underlying structure, complete in all respects.</v>
      </c>
      <c r="D1128" s="22"/>
      <c r="E1128" s="22"/>
      <c r="F1128" s="49"/>
      <c r="G1128" s="22"/>
      <c r="H1128" s="24" t="str">
        <f t="shared" ref="H1128:H1136" si="69">IF(PRODUCT(D1128,E1128,F1128,G1128,I1128)=0,"",PRODUCT(D1128,E1128,F1128,G1128,I1128))</f>
        <v/>
      </c>
      <c r="I1128" s="25"/>
      <c r="J1128" s="17" t="s">
        <v>56</v>
      </c>
      <c r="K1128" s="7"/>
      <c r="L1128" s="7"/>
      <c r="M1128" s="7"/>
      <c r="N1128" s="7"/>
    </row>
    <row r="1129" spans="1:14" ht="13.2" x14ac:dyDescent="0.25">
      <c r="A1129" s="7"/>
      <c r="B1129" s="34"/>
      <c r="C1129" s="50"/>
      <c r="D1129" s="30"/>
      <c r="E1129" s="30"/>
      <c r="F1129" s="30"/>
      <c r="G1129" s="30"/>
      <c r="H1129" s="31" t="str">
        <f t="shared" si="69"/>
        <v/>
      </c>
      <c r="I1129" s="25"/>
      <c r="J1129" s="17" t="s">
        <v>58</v>
      </c>
      <c r="K1129" s="7"/>
      <c r="L1129" s="7"/>
      <c r="M1129" s="7"/>
      <c r="N1129" s="7"/>
    </row>
    <row r="1130" spans="1:14" ht="13.2" x14ac:dyDescent="0.25">
      <c r="A1130" s="7"/>
      <c r="B1130" s="79" t="s">
        <v>62</v>
      </c>
      <c r="C1130" s="80" t="s">
        <v>246</v>
      </c>
      <c r="D1130" s="72">
        <v>1</v>
      </c>
      <c r="E1130" s="72">
        <v>46.5</v>
      </c>
      <c r="F1130" s="72">
        <v>30</v>
      </c>
      <c r="G1130" s="30"/>
      <c r="H1130" s="31">
        <f t="shared" si="69"/>
        <v>1395</v>
      </c>
      <c r="I1130" s="25"/>
      <c r="J1130" s="17" t="s">
        <v>60</v>
      </c>
      <c r="K1130" s="7"/>
      <c r="L1130" s="7"/>
      <c r="M1130" s="7"/>
      <c r="N1130" s="7"/>
    </row>
    <row r="1131" spans="1:14" ht="13.2" x14ac:dyDescent="0.25">
      <c r="A1131" s="7"/>
      <c r="B1131" s="34"/>
      <c r="C1131" s="50"/>
      <c r="D1131" s="30"/>
      <c r="E1131" s="30"/>
      <c r="F1131" s="30"/>
      <c r="G1131" s="30"/>
      <c r="H1131" s="31" t="str">
        <f t="shared" si="69"/>
        <v/>
      </c>
      <c r="I1131" s="25"/>
      <c r="J1131" s="17" t="s">
        <v>32</v>
      </c>
      <c r="K1131" s="7"/>
      <c r="L1131" s="7"/>
      <c r="M1131" s="7"/>
      <c r="N1131" s="7"/>
    </row>
    <row r="1132" spans="1:14" ht="13.2" x14ac:dyDescent="0.25">
      <c r="A1132" s="7"/>
      <c r="B1132" s="34"/>
      <c r="C1132" s="50"/>
      <c r="D1132" s="30"/>
      <c r="E1132" s="30"/>
      <c r="F1132" s="30"/>
      <c r="G1132" s="30"/>
      <c r="H1132" s="31" t="str">
        <f t="shared" si="69"/>
        <v/>
      </c>
      <c r="I1132" s="25"/>
      <c r="J1132" s="17" t="s">
        <v>89</v>
      </c>
      <c r="K1132" s="7"/>
      <c r="L1132" s="7"/>
      <c r="M1132" s="7"/>
      <c r="N1132" s="7"/>
    </row>
    <row r="1133" spans="1:14" ht="13.2" x14ac:dyDescent="0.25">
      <c r="A1133" s="7"/>
      <c r="B1133" s="34"/>
      <c r="C1133" s="49"/>
      <c r="D1133" s="30"/>
      <c r="E1133" s="30"/>
      <c r="F1133" s="30"/>
      <c r="G1133" s="30"/>
      <c r="H1133" s="31" t="str">
        <f t="shared" si="69"/>
        <v/>
      </c>
      <c r="I1133" s="25"/>
      <c r="J1133" s="7"/>
      <c r="K1133" s="7"/>
      <c r="L1133" s="7"/>
      <c r="M1133" s="7"/>
      <c r="N1133" s="7"/>
    </row>
    <row r="1134" spans="1:14" ht="13.2" x14ac:dyDescent="0.25">
      <c r="A1134" s="7"/>
      <c r="B1134" s="34"/>
      <c r="C1134" s="49"/>
      <c r="D1134" s="30"/>
      <c r="E1134" s="30"/>
      <c r="F1134" s="30"/>
      <c r="G1134" s="30"/>
      <c r="H1134" s="31" t="str">
        <f t="shared" si="69"/>
        <v/>
      </c>
      <c r="I1134" s="25"/>
      <c r="J1134" s="7"/>
      <c r="K1134" s="7"/>
      <c r="L1134" s="7"/>
      <c r="M1134" s="7"/>
      <c r="N1134" s="7"/>
    </row>
    <row r="1135" spans="1:14" ht="13.2" x14ac:dyDescent="0.25">
      <c r="A1135" s="7"/>
      <c r="B1135" s="34"/>
      <c r="C1135" s="49"/>
      <c r="D1135" s="30"/>
      <c r="E1135" s="30"/>
      <c r="F1135" s="30"/>
      <c r="G1135" s="30"/>
      <c r="H1135" s="31" t="str">
        <f t="shared" si="69"/>
        <v/>
      </c>
      <c r="I1135" s="25"/>
      <c r="J1135" s="7"/>
      <c r="K1135" s="7"/>
      <c r="L1135" s="7"/>
      <c r="M1135" s="7"/>
      <c r="N1135" s="7"/>
    </row>
    <row r="1136" spans="1:14" ht="13.2" x14ac:dyDescent="0.25">
      <c r="A1136" s="7"/>
      <c r="B1136" s="34"/>
      <c r="C1136" s="49"/>
      <c r="D1136" s="22"/>
      <c r="E1136" s="22"/>
      <c r="F1136" s="22"/>
      <c r="G1136" s="22"/>
      <c r="H1136" s="24" t="str">
        <f t="shared" si="69"/>
        <v/>
      </c>
      <c r="I1136" s="25"/>
      <c r="J1136" s="7"/>
      <c r="K1136" s="7"/>
      <c r="L1136" s="7"/>
      <c r="M1136" s="7"/>
      <c r="N1136" s="7"/>
    </row>
    <row r="1137" spans="1:14" ht="13.2" x14ac:dyDescent="0.25">
      <c r="A1137" s="7"/>
      <c r="B1137" s="36"/>
      <c r="C1137" s="51"/>
      <c r="D1137" s="51"/>
      <c r="E1137" s="38"/>
      <c r="F1137" s="477" t="s">
        <v>85</v>
      </c>
      <c r="G1137" s="478"/>
      <c r="H1137" s="81">
        <f>IF(SUM(H1128:H1136)=0,"",SUM(H1128:H1136))</f>
        <v>1395</v>
      </c>
      <c r="I1137" s="53" t="str">
        <f>IF(I1127="1%steel","cft",IF(I1127="1.5%steel","cft",IF(I1127="2%steel","cft",I1127)))</f>
        <v>cft</v>
      </c>
      <c r="J1137" s="7"/>
      <c r="K1137" s="7"/>
      <c r="L1137" s="7"/>
      <c r="M1137" s="7"/>
      <c r="N1137" s="7"/>
    </row>
    <row r="1138" spans="1:14" ht="13.2" x14ac:dyDescent="0.25">
      <c r="A1138" s="7"/>
      <c r="B1138" s="7"/>
      <c r="C1138" s="7"/>
      <c r="D1138" s="7"/>
      <c r="E1138" s="7"/>
      <c r="F1138" s="475" t="s">
        <v>86</v>
      </c>
      <c r="G1138" s="476"/>
      <c r="H1138" s="41">
        <v>0</v>
      </c>
      <c r="I1138" s="54" t="str">
        <f>I1137</f>
        <v>cft</v>
      </c>
      <c r="J1138" s="7"/>
      <c r="K1138" s="7"/>
      <c r="L1138" s="7"/>
      <c r="M1138" s="7"/>
      <c r="N1138" s="7"/>
    </row>
    <row r="1139" spans="1:14" ht="13.2" x14ac:dyDescent="0.25">
      <c r="A1139" s="7"/>
      <c r="B1139" s="7"/>
      <c r="C1139" s="7"/>
      <c r="D1139" s="7"/>
      <c r="E1139" s="7"/>
      <c r="F1139" s="477" t="s">
        <v>87</v>
      </c>
      <c r="G1139" s="478"/>
      <c r="H1139" s="55">
        <f>H1138+H1137</f>
        <v>1395</v>
      </c>
      <c r="I1139" s="53" t="str">
        <f>I1137</f>
        <v>cft</v>
      </c>
      <c r="J1139" s="7"/>
      <c r="K1139" s="7"/>
      <c r="L1139" s="7"/>
      <c r="M1139" s="7"/>
      <c r="N1139" s="7"/>
    </row>
    <row r="1140" spans="1:14" ht="13.2" x14ac:dyDescent="0.25">
      <c r="A1140" s="7"/>
      <c r="B1140" s="7"/>
      <c r="C1140" s="7"/>
      <c r="D1140" s="7"/>
      <c r="E1140" s="7"/>
      <c r="F1140" s="7"/>
      <c r="G1140" s="7"/>
      <c r="H1140" s="7"/>
      <c r="I1140" s="7"/>
      <c r="J1140" s="7"/>
      <c r="K1140" s="7"/>
      <c r="L1140" s="7"/>
      <c r="M1140" s="7"/>
      <c r="N1140" s="7"/>
    </row>
    <row r="1141" spans="1:14" ht="13.2" x14ac:dyDescent="0.25">
      <c r="A1141" s="7"/>
      <c r="B1141" s="7"/>
      <c r="C1141" s="7"/>
      <c r="D1141" s="7"/>
      <c r="E1141" s="7"/>
      <c r="F1141" s="7"/>
      <c r="G1141" s="7"/>
      <c r="H1141" s="7"/>
      <c r="I1141" s="7"/>
      <c r="J1141" s="7"/>
      <c r="K1141" s="7"/>
      <c r="L1141" s="7"/>
      <c r="M1141" s="7"/>
      <c r="N1141" s="7"/>
    </row>
    <row r="1142" spans="1:14" ht="24" customHeight="1" x14ac:dyDescent="0.25">
      <c r="A1142" s="7"/>
      <c r="B1142" s="12" t="s">
        <v>247</v>
      </c>
      <c r="C1142" s="13" t="s">
        <v>31</v>
      </c>
      <c r="D1142" s="14"/>
      <c r="E1142" s="14"/>
      <c r="F1142" s="14"/>
      <c r="G1142" s="15"/>
      <c r="H1142" s="14"/>
      <c r="I1142" s="16" t="s">
        <v>32</v>
      </c>
      <c r="J1142" s="17" t="s">
        <v>54</v>
      </c>
      <c r="K1142" s="7"/>
      <c r="L1142" s="7"/>
      <c r="M1142" s="7"/>
      <c r="N1142" s="7"/>
    </row>
    <row r="1143" spans="1:14" ht="79.2" x14ac:dyDescent="0.25">
      <c r="A1143" s="7"/>
      <c r="B1143" s="48">
        <f>B1128+1</f>
        <v>6</v>
      </c>
      <c r="C1143" s="21" t="str">
        <f>'03-B.O.Q CIVIL WORK'!D70</f>
        <v>TESTING OF MATERIAL
Sampling, casting, curing, and testing of concrete or any other materials included in this BOQ or scope of work shall be carried out. This includes preparation of specimens for 28-day compressive strength testing, along with complete reporting and verification of compliance in all respects.</v>
      </c>
      <c r="D1143" s="22"/>
      <c r="E1143" s="22"/>
      <c r="F1143" s="49"/>
      <c r="G1143" s="22"/>
      <c r="H1143" s="24" t="str">
        <f t="shared" ref="H1143:H1148" si="70">IF(PRODUCT(D1143,E1143,F1143,G1143,I1143)=0,"",PRODUCT(D1143,E1143,F1143,G1143,I1143))</f>
        <v/>
      </c>
      <c r="I1143" s="25"/>
      <c r="J1143" s="17" t="s">
        <v>56</v>
      </c>
      <c r="K1143" s="7"/>
      <c r="L1143" s="7"/>
      <c r="M1143" s="7"/>
      <c r="N1143" s="7"/>
    </row>
    <row r="1144" spans="1:14" ht="13.2" x14ac:dyDescent="0.25">
      <c r="A1144" s="7"/>
      <c r="B1144" s="34"/>
      <c r="C1144" s="50"/>
      <c r="D1144" s="30"/>
      <c r="E1144" s="30"/>
      <c r="F1144" s="30"/>
      <c r="G1144" s="30"/>
      <c r="H1144" s="31" t="str">
        <f t="shared" si="70"/>
        <v/>
      </c>
      <c r="I1144" s="25"/>
      <c r="J1144" s="17" t="s">
        <v>58</v>
      </c>
      <c r="K1144" s="7"/>
      <c r="L1144" s="7"/>
      <c r="M1144" s="7"/>
      <c r="N1144" s="7"/>
    </row>
    <row r="1145" spans="1:14" ht="13.8" x14ac:dyDescent="0.25">
      <c r="A1145" s="7"/>
      <c r="B1145" s="34"/>
      <c r="C1145" s="68" t="s">
        <v>248</v>
      </c>
      <c r="D1145" s="82">
        <v>1</v>
      </c>
      <c r="E1145" s="83"/>
      <c r="F1145" s="30"/>
      <c r="G1145" s="30"/>
      <c r="H1145" s="31">
        <f t="shared" si="70"/>
        <v>1</v>
      </c>
      <c r="I1145" s="25"/>
      <c r="J1145" s="17" t="s">
        <v>60</v>
      </c>
      <c r="K1145" s="7"/>
      <c r="L1145" s="7"/>
      <c r="M1145" s="7"/>
      <c r="N1145" s="7"/>
    </row>
    <row r="1146" spans="1:14" ht="13.2" x14ac:dyDescent="0.25">
      <c r="A1146" s="7"/>
      <c r="B1146" s="34"/>
      <c r="C1146" s="50"/>
      <c r="D1146" s="30"/>
      <c r="E1146" s="30"/>
      <c r="F1146" s="30"/>
      <c r="G1146" s="30"/>
      <c r="H1146" s="31" t="str">
        <f t="shared" si="70"/>
        <v/>
      </c>
      <c r="I1146" s="25"/>
      <c r="J1146" s="17" t="s">
        <v>32</v>
      </c>
      <c r="K1146" s="7"/>
      <c r="L1146" s="7"/>
      <c r="M1146" s="7"/>
      <c r="N1146" s="7"/>
    </row>
    <row r="1147" spans="1:14" ht="13.2" x14ac:dyDescent="0.25">
      <c r="A1147" s="7"/>
      <c r="B1147" s="34"/>
      <c r="C1147" s="49"/>
      <c r="D1147" s="30"/>
      <c r="E1147" s="30"/>
      <c r="F1147" s="30"/>
      <c r="G1147" s="30"/>
      <c r="H1147" s="31" t="str">
        <f t="shared" si="70"/>
        <v/>
      </c>
      <c r="I1147" s="25"/>
      <c r="J1147" s="7"/>
      <c r="K1147" s="7"/>
      <c r="L1147" s="7"/>
      <c r="M1147" s="7"/>
      <c r="N1147" s="7"/>
    </row>
    <row r="1148" spans="1:14" ht="13.2" x14ac:dyDescent="0.25">
      <c r="A1148" s="7"/>
      <c r="B1148" s="34"/>
      <c r="C1148" s="49"/>
      <c r="D1148" s="22"/>
      <c r="E1148" s="22"/>
      <c r="F1148" s="22"/>
      <c r="G1148" s="22"/>
      <c r="H1148" s="24" t="str">
        <f t="shared" si="70"/>
        <v/>
      </c>
      <c r="I1148" s="25"/>
      <c r="J1148" s="7"/>
      <c r="K1148" s="7"/>
      <c r="L1148" s="7"/>
      <c r="M1148" s="7"/>
      <c r="N1148" s="7"/>
    </row>
    <row r="1149" spans="1:14" ht="13.2" x14ac:dyDescent="0.25">
      <c r="A1149" s="7"/>
      <c r="B1149" s="36"/>
      <c r="C1149" s="51"/>
      <c r="D1149" s="51"/>
      <c r="E1149" s="38"/>
      <c r="F1149" s="477" t="s">
        <v>85</v>
      </c>
      <c r="G1149" s="478"/>
      <c r="H1149" s="52">
        <f>IF(SUM(H1143:H1148)=0,"",SUM(H1143:H1148))</f>
        <v>1</v>
      </c>
      <c r="I1149" s="53" t="str">
        <f>IF(I1142="1%steel","cft",IF(I1142="1.5%steel","cft",IF(I1142="2%steel","cft",I1142)))</f>
        <v>Job</v>
      </c>
      <c r="J1149" s="7"/>
      <c r="K1149" s="7"/>
      <c r="L1149" s="7"/>
      <c r="M1149" s="7"/>
      <c r="N1149" s="7"/>
    </row>
    <row r="1150" spans="1:14" ht="13.2" x14ac:dyDescent="0.25">
      <c r="A1150" s="7"/>
      <c r="B1150" s="7"/>
      <c r="C1150" s="7"/>
      <c r="D1150" s="7"/>
      <c r="E1150" s="7"/>
      <c r="F1150" s="475" t="s">
        <v>86</v>
      </c>
      <c r="G1150" s="476"/>
      <c r="H1150" s="41">
        <v>0</v>
      </c>
      <c r="I1150" s="54" t="str">
        <f>I1149</f>
        <v>Job</v>
      </c>
      <c r="J1150" s="7"/>
      <c r="K1150" s="7"/>
      <c r="L1150" s="7"/>
      <c r="M1150" s="7"/>
      <c r="N1150" s="7"/>
    </row>
    <row r="1151" spans="1:14" ht="13.2" x14ac:dyDescent="0.25">
      <c r="A1151" s="7"/>
      <c r="B1151" s="7"/>
      <c r="C1151" s="7"/>
      <c r="D1151" s="7"/>
      <c r="E1151" s="7"/>
      <c r="F1151" s="477" t="s">
        <v>87</v>
      </c>
      <c r="G1151" s="478"/>
      <c r="H1151" s="55">
        <f>H1150+H1149</f>
        <v>1</v>
      </c>
      <c r="I1151" s="53" t="str">
        <f>I1149</f>
        <v>Job</v>
      </c>
      <c r="J1151" s="7"/>
      <c r="K1151" s="7"/>
      <c r="L1151" s="7"/>
      <c r="M1151" s="7"/>
      <c r="N1151" s="7"/>
    </row>
    <row r="1152" spans="1:14" ht="13.2" x14ac:dyDescent="0.25">
      <c r="A1152" s="7"/>
      <c r="B1152" s="7"/>
      <c r="C1152" s="7"/>
      <c r="D1152" s="7"/>
      <c r="E1152" s="7"/>
      <c r="F1152" s="7"/>
      <c r="G1152" s="7"/>
      <c r="H1152" s="7"/>
      <c r="I1152" s="7"/>
      <c r="J1152" s="7"/>
      <c r="K1152" s="7"/>
      <c r="L1152" s="7"/>
      <c r="M1152" s="7"/>
      <c r="N1152" s="7"/>
    </row>
    <row r="1153" spans="1:14" ht="13.2" x14ac:dyDescent="0.25">
      <c r="A1153" s="7"/>
      <c r="B1153" s="7"/>
      <c r="C1153" s="7"/>
      <c r="D1153" s="7"/>
      <c r="E1153" s="7"/>
      <c r="F1153" s="7"/>
      <c r="G1153" s="7"/>
      <c r="H1153" s="7"/>
      <c r="I1153" s="7"/>
      <c r="J1153" s="7"/>
      <c r="K1153" s="7"/>
      <c r="L1153" s="7"/>
      <c r="M1153" s="7"/>
      <c r="N1153" s="7"/>
    </row>
    <row r="1154" spans="1:14" ht="24" customHeight="1" x14ac:dyDescent="0.25">
      <c r="A1154" s="7"/>
      <c r="B1154" s="12" t="s">
        <v>249</v>
      </c>
      <c r="C1154" s="13" t="s">
        <v>33</v>
      </c>
      <c r="D1154" s="14"/>
      <c r="E1154" s="14"/>
      <c r="F1154" s="14"/>
      <c r="G1154" s="15"/>
      <c r="H1154" s="14"/>
      <c r="I1154" s="16" t="s">
        <v>90</v>
      </c>
      <c r="J1154" s="17" t="s">
        <v>54</v>
      </c>
      <c r="K1154" s="7"/>
      <c r="L1154" s="7"/>
      <c r="M1154" s="7"/>
      <c r="N1154" s="7"/>
    </row>
    <row r="1155" spans="1:14" ht="79.2" x14ac:dyDescent="0.25">
      <c r="A1155" s="7"/>
      <c r="B1155" s="48">
        <f>B1143+1</f>
        <v>7</v>
      </c>
      <c r="C1155" s="21" t="str">
        <f>'03-B.O.Q CIVIL WORK'!D73</f>
        <v>SURFACE PREPARATION FOR ROOF INSULATION
Cleaning of the roof surface by removing all dust, debris, vegetation, soil layers, oil/grease, and loose materials to achieve a sound and dry substrate, ready for application of primer coat of cold bitumen, complete as per specifications and the Engineer’s instructions.</v>
      </c>
      <c r="D1155" s="22"/>
      <c r="E1155" s="22"/>
      <c r="F1155" s="49"/>
      <c r="G1155" s="22"/>
      <c r="H1155" s="24" t="str">
        <f t="shared" ref="H1155:H1161" si="71">IF(PRODUCT(D1155,E1155,F1155,G1155,I1155)=0,"",PRODUCT(D1155,E1155,F1155,G1155,I1155))</f>
        <v/>
      </c>
      <c r="I1155" s="25"/>
      <c r="J1155" s="17" t="s">
        <v>56</v>
      </c>
      <c r="K1155" s="7"/>
      <c r="L1155" s="7"/>
      <c r="M1155" s="7"/>
      <c r="N1155" s="7"/>
    </row>
    <row r="1156" spans="1:14" ht="13.2" x14ac:dyDescent="0.25">
      <c r="A1156" s="7"/>
      <c r="B1156" s="34"/>
      <c r="C1156" s="50"/>
      <c r="D1156" s="22"/>
      <c r="E1156" s="22"/>
      <c r="F1156" s="22"/>
      <c r="G1156" s="22"/>
      <c r="H1156" s="24" t="str">
        <f t="shared" si="71"/>
        <v/>
      </c>
      <c r="I1156" s="25"/>
      <c r="J1156" s="17" t="s">
        <v>58</v>
      </c>
      <c r="K1156" s="7"/>
      <c r="L1156" s="7"/>
      <c r="M1156" s="7"/>
      <c r="N1156" s="7"/>
    </row>
    <row r="1157" spans="1:14" ht="39.6" x14ac:dyDescent="0.25">
      <c r="A1157" s="7"/>
      <c r="B1157" s="79" t="s">
        <v>62</v>
      </c>
      <c r="C1157" s="80" t="s">
        <v>250</v>
      </c>
      <c r="D1157" s="72">
        <v>1</v>
      </c>
      <c r="E1157" s="72">
        <v>46.5</v>
      </c>
      <c r="F1157" s="72">
        <v>30</v>
      </c>
      <c r="G1157" s="30"/>
      <c r="H1157" s="31">
        <f t="shared" si="71"/>
        <v>1395</v>
      </c>
      <c r="I1157" s="25"/>
      <c r="J1157" s="17" t="s">
        <v>60</v>
      </c>
      <c r="K1157" s="7"/>
      <c r="L1157" s="7"/>
      <c r="M1157" s="7"/>
      <c r="N1157" s="7"/>
    </row>
    <row r="1158" spans="1:14" ht="13.2" x14ac:dyDescent="0.25">
      <c r="A1158" s="7"/>
      <c r="B1158" s="34"/>
      <c r="C1158" s="50"/>
      <c r="D1158" s="30"/>
      <c r="E1158" s="30"/>
      <c r="F1158" s="30"/>
      <c r="G1158" s="30"/>
      <c r="H1158" s="31" t="str">
        <f t="shared" si="71"/>
        <v/>
      </c>
      <c r="I1158" s="25"/>
      <c r="J1158" s="17" t="s">
        <v>32</v>
      </c>
      <c r="K1158" s="7"/>
      <c r="L1158" s="7"/>
      <c r="M1158" s="7"/>
      <c r="N1158" s="7"/>
    </row>
    <row r="1159" spans="1:14" ht="13.2" x14ac:dyDescent="0.25">
      <c r="A1159" s="7"/>
      <c r="B1159" s="34"/>
      <c r="C1159" s="50"/>
      <c r="D1159" s="30"/>
      <c r="E1159" s="30"/>
      <c r="F1159" s="30"/>
      <c r="G1159" s="30"/>
      <c r="H1159" s="31" t="str">
        <f t="shared" si="71"/>
        <v/>
      </c>
      <c r="I1159" s="25"/>
      <c r="J1159" s="17" t="s">
        <v>89</v>
      </c>
      <c r="K1159" s="7"/>
      <c r="L1159" s="7"/>
      <c r="M1159" s="7"/>
      <c r="N1159" s="7"/>
    </row>
    <row r="1160" spans="1:14" ht="13.2" x14ac:dyDescent="0.25">
      <c r="A1160" s="7"/>
      <c r="B1160" s="34"/>
      <c r="C1160" s="49"/>
      <c r="D1160" s="30"/>
      <c r="E1160" s="30"/>
      <c r="F1160" s="30"/>
      <c r="G1160" s="30"/>
      <c r="H1160" s="31" t="str">
        <f t="shared" si="71"/>
        <v/>
      </c>
      <c r="I1160" s="25"/>
      <c r="J1160" s="7"/>
      <c r="K1160" s="7"/>
      <c r="L1160" s="7"/>
      <c r="M1160" s="7"/>
      <c r="N1160" s="7"/>
    </row>
    <row r="1161" spans="1:14" ht="13.2" x14ac:dyDescent="0.25">
      <c r="A1161" s="7"/>
      <c r="B1161" s="34"/>
      <c r="C1161" s="49"/>
      <c r="D1161" s="30"/>
      <c r="E1161" s="30"/>
      <c r="F1161" s="30"/>
      <c r="G1161" s="30"/>
      <c r="H1161" s="31" t="str">
        <f t="shared" si="71"/>
        <v/>
      </c>
      <c r="I1161" s="25"/>
      <c r="J1161" s="7"/>
      <c r="K1161" s="7"/>
      <c r="L1161" s="7"/>
      <c r="M1161" s="7"/>
      <c r="N1161" s="7"/>
    </row>
    <row r="1162" spans="1:14" ht="13.2" x14ac:dyDescent="0.25">
      <c r="A1162" s="7"/>
      <c r="B1162" s="36"/>
      <c r="C1162" s="51"/>
      <c r="D1162" s="51"/>
      <c r="E1162" s="38"/>
      <c r="F1162" s="477" t="s">
        <v>85</v>
      </c>
      <c r="G1162" s="478"/>
      <c r="H1162" s="55">
        <f>IF(SUM(H1155:H1161)=0,"",SUM(H1155:H1161))</f>
        <v>1395</v>
      </c>
      <c r="I1162" s="53" t="str">
        <f>IF(I1154="1%steel","cft",IF(I1154="1.5%steel","cft",IF(I1154="2%steel","cft",I1154)))</f>
        <v>sft</v>
      </c>
      <c r="J1162" s="7"/>
      <c r="K1162" s="7"/>
      <c r="L1162" s="7"/>
      <c r="M1162" s="7"/>
      <c r="N1162" s="7"/>
    </row>
    <row r="1163" spans="1:14" ht="13.2" x14ac:dyDescent="0.25">
      <c r="A1163" s="7"/>
      <c r="B1163" s="7"/>
      <c r="C1163" s="7"/>
      <c r="D1163" s="7"/>
      <c r="E1163" s="7"/>
      <c r="F1163" s="475" t="s">
        <v>86</v>
      </c>
      <c r="G1163" s="476"/>
      <c r="H1163" s="41">
        <v>0</v>
      </c>
      <c r="I1163" s="54" t="str">
        <f>I1162</f>
        <v>sft</v>
      </c>
      <c r="J1163" s="7"/>
      <c r="K1163" s="7"/>
      <c r="L1163" s="7"/>
      <c r="M1163" s="7"/>
      <c r="N1163" s="7"/>
    </row>
    <row r="1164" spans="1:14" ht="13.2" x14ac:dyDescent="0.25">
      <c r="A1164" s="7"/>
      <c r="B1164" s="7"/>
      <c r="C1164" s="7"/>
      <c r="D1164" s="7"/>
      <c r="E1164" s="7"/>
      <c r="F1164" s="477" t="s">
        <v>87</v>
      </c>
      <c r="G1164" s="478"/>
      <c r="H1164" s="55">
        <f>H1163+H1162</f>
        <v>1395</v>
      </c>
      <c r="I1164" s="53" t="str">
        <f>I1162</f>
        <v>sft</v>
      </c>
      <c r="J1164" s="7"/>
      <c r="K1164" s="7"/>
      <c r="L1164" s="7"/>
      <c r="M1164" s="7"/>
      <c r="N1164" s="7"/>
    </row>
    <row r="1165" spans="1:14" ht="13.2" x14ac:dyDescent="0.25">
      <c r="A1165" s="7"/>
      <c r="B1165" s="7"/>
      <c r="C1165" s="7"/>
      <c r="D1165" s="7"/>
      <c r="E1165" s="7"/>
      <c r="F1165" s="7"/>
      <c r="G1165" s="7"/>
      <c r="H1165" s="7"/>
      <c r="I1165" s="7"/>
      <c r="J1165" s="7"/>
      <c r="K1165" s="7"/>
      <c r="L1165" s="7"/>
      <c r="M1165" s="7"/>
      <c r="N1165" s="7"/>
    </row>
    <row r="1166" spans="1:14" ht="13.2" x14ac:dyDescent="0.25">
      <c r="A1166" s="7"/>
      <c r="B1166" s="7"/>
      <c r="C1166" s="7"/>
      <c r="D1166" s="7"/>
      <c r="E1166" s="7"/>
      <c r="F1166" s="7"/>
      <c r="G1166" s="7"/>
      <c r="H1166" s="7"/>
      <c r="I1166" s="7"/>
      <c r="J1166" s="7"/>
      <c r="K1166" s="7"/>
      <c r="L1166" s="7"/>
      <c r="M1166" s="7"/>
      <c r="N1166" s="7"/>
    </row>
    <row r="1167" spans="1:14" ht="24" customHeight="1" x14ac:dyDescent="0.25">
      <c r="A1167" s="7"/>
      <c r="B1167" s="12" t="s">
        <v>249</v>
      </c>
      <c r="C1167" s="13" t="s">
        <v>33</v>
      </c>
      <c r="D1167" s="14"/>
      <c r="E1167" s="14"/>
      <c r="F1167" s="14"/>
      <c r="G1167" s="15"/>
      <c r="H1167" s="14"/>
      <c r="I1167" s="16" t="s">
        <v>90</v>
      </c>
      <c r="J1167" s="17" t="s">
        <v>54</v>
      </c>
      <c r="K1167" s="7"/>
      <c r="L1167" s="7"/>
      <c r="M1167" s="7"/>
      <c r="N1167" s="7"/>
    </row>
    <row r="1168" spans="1:14" ht="92.4" x14ac:dyDescent="0.25">
      <c r="A1168" s="7"/>
      <c r="B1168" s="48">
        <f>B1155+1</f>
        <v>8</v>
      </c>
      <c r="C1168" s="21" t="str">
        <f>'03-B.O.Q CIVIL WORK'!D74</f>
        <v>PRIMER COATING USING COLD BITUMEN FOR ROOF INSULATION
Providing and applying two coats of approved cold-applied bitumen on a prepared surface after chemical treatment, ensuring uniform and continuous coverage prior to application of hot bitumen, complete as per specifications and the Engineer’s instructions.</v>
      </c>
      <c r="D1168" s="22"/>
      <c r="E1168" s="22"/>
      <c r="F1168" s="49"/>
      <c r="G1168" s="22"/>
      <c r="H1168" s="24" t="str">
        <f t="shared" ref="H1168:H1173" si="72">IF(PRODUCT(D1168,E1168,F1168,G1168,I1168)=0,"",PRODUCT(D1168,E1168,F1168,G1168,I1168))</f>
        <v/>
      </c>
      <c r="I1168" s="25"/>
      <c r="J1168" s="17" t="s">
        <v>56</v>
      </c>
      <c r="K1168" s="7"/>
      <c r="L1168" s="7"/>
      <c r="M1168" s="7"/>
      <c r="N1168" s="7"/>
    </row>
    <row r="1169" spans="1:14" ht="13.2" x14ac:dyDescent="0.25">
      <c r="A1169" s="7"/>
      <c r="B1169" s="34"/>
      <c r="C1169" s="50"/>
      <c r="D1169" s="30"/>
      <c r="E1169" s="30"/>
      <c r="F1169" s="30"/>
      <c r="G1169" s="30"/>
      <c r="H1169" s="31" t="str">
        <f t="shared" si="72"/>
        <v/>
      </c>
      <c r="I1169" s="25"/>
      <c r="J1169" s="17" t="s">
        <v>58</v>
      </c>
      <c r="K1169" s="7"/>
      <c r="L1169" s="7"/>
      <c r="M1169" s="7"/>
      <c r="N1169" s="7"/>
    </row>
    <row r="1170" spans="1:14" ht="26.4" x14ac:dyDescent="0.25">
      <c r="A1170" s="7"/>
      <c r="B1170" s="79" t="s">
        <v>62</v>
      </c>
      <c r="C1170" s="80" t="s">
        <v>251</v>
      </c>
      <c r="D1170" s="72">
        <v>1</v>
      </c>
      <c r="E1170" s="72">
        <v>46.5</v>
      </c>
      <c r="F1170" s="72">
        <v>30</v>
      </c>
      <c r="G1170" s="30"/>
      <c r="H1170" s="31">
        <f t="shared" si="72"/>
        <v>1395</v>
      </c>
      <c r="I1170" s="25"/>
      <c r="J1170" s="17" t="s">
        <v>60</v>
      </c>
      <c r="K1170" s="7"/>
      <c r="L1170" s="7"/>
      <c r="M1170" s="7"/>
      <c r="N1170" s="7"/>
    </row>
    <row r="1171" spans="1:14" ht="13.2" x14ac:dyDescent="0.25">
      <c r="A1171" s="7"/>
      <c r="B1171" s="34"/>
      <c r="C1171" s="50"/>
      <c r="D1171" s="30"/>
      <c r="E1171" s="30"/>
      <c r="F1171" s="30"/>
      <c r="G1171" s="30"/>
      <c r="H1171" s="31" t="str">
        <f t="shared" si="72"/>
        <v/>
      </c>
      <c r="I1171" s="25"/>
      <c r="J1171" s="17" t="s">
        <v>32</v>
      </c>
      <c r="K1171" s="7"/>
      <c r="L1171" s="7"/>
      <c r="M1171" s="7"/>
      <c r="N1171" s="7"/>
    </row>
    <row r="1172" spans="1:14" ht="13.2" x14ac:dyDescent="0.25">
      <c r="A1172" s="7"/>
      <c r="B1172" s="34"/>
      <c r="C1172" s="50"/>
      <c r="D1172" s="30"/>
      <c r="E1172" s="30"/>
      <c r="F1172" s="30"/>
      <c r="G1172" s="30"/>
      <c r="H1172" s="31" t="str">
        <f t="shared" si="72"/>
        <v/>
      </c>
      <c r="I1172" s="25"/>
      <c r="J1172" s="17" t="s">
        <v>89</v>
      </c>
      <c r="K1172" s="7"/>
      <c r="L1172" s="7"/>
      <c r="M1172" s="7"/>
      <c r="N1172" s="7"/>
    </row>
    <row r="1173" spans="1:14" ht="13.2" x14ac:dyDescent="0.25">
      <c r="A1173" s="7"/>
      <c r="B1173" s="34"/>
      <c r="C1173" s="49"/>
      <c r="D1173" s="22"/>
      <c r="E1173" s="22"/>
      <c r="F1173" s="22"/>
      <c r="G1173" s="22"/>
      <c r="H1173" s="24" t="str">
        <f t="shared" si="72"/>
        <v/>
      </c>
      <c r="I1173" s="25"/>
      <c r="J1173" s="7"/>
      <c r="K1173" s="7"/>
      <c r="L1173" s="7"/>
      <c r="M1173" s="7"/>
      <c r="N1173" s="7"/>
    </row>
    <row r="1174" spans="1:14" ht="13.2" x14ac:dyDescent="0.25">
      <c r="A1174" s="7"/>
      <c r="B1174" s="36"/>
      <c r="C1174" s="51"/>
      <c r="D1174" s="51"/>
      <c r="E1174" s="38"/>
      <c r="F1174" s="477" t="s">
        <v>85</v>
      </c>
      <c r="G1174" s="478"/>
      <c r="H1174" s="55">
        <f>IF(SUM(H1168:H1173)=0,"",SUM(H1168:H1173))</f>
        <v>1395</v>
      </c>
      <c r="I1174" s="53" t="str">
        <f>IF(I1167="1%steel","cft",IF(I1167="1.5%steel","cft",IF(I1167="2%steel","cft",I1167)))</f>
        <v>sft</v>
      </c>
      <c r="J1174" s="7"/>
      <c r="K1174" s="7"/>
      <c r="L1174" s="7"/>
      <c r="M1174" s="7"/>
      <c r="N1174" s="7"/>
    </row>
    <row r="1175" spans="1:14" ht="13.2" x14ac:dyDescent="0.25">
      <c r="A1175" s="7"/>
      <c r="B1175" s="7"/>
      <c r="C1175" s="7"/>
      <c r="D1175" s="7"/>
      <c r="E1175" s="7"/>
      <c r="F1175" s="475" t="s">
        <v>86</v>
      </c>
      <c r="G1175" s="476"/>
      <c r="H1175" s="41">
        <v>0</v>
      </c>
      <c r="I1175" s="54" t="str">
        <f>I1174</f>
        <v>sft</v>
      </c>
      <c r="J1175" s="7"/>
      <c r="K1175" s="7"/>
      <c r="L1175" s="7"/>
      <c r="M1175" s="7"/>
      <c r="N1175" s="7"/>
    </row>
    <row r="1176" spans="1:14" ht="13.2" x14ac:dyDescent="0.25">
      <c r="A1176" s="7"/>
      <c r="B1176" s="7"/>
      <c r="C1176" s="7"/>
      <c r="D1176" s="7"/>
      <c r="E1176" s="7"/>
      <c r="F1176" s="477" t="s">
        <v>87</v>
      </c>
      <c r="G1176" s="478"/>
      <c r="H1176" s="55">
        <f>H1175+H1174</f>
        <v>1395</v>
      </c>
      <c r="I1176" s="53" t="str">
        <f>I1174</f>
        <v>sft</v>
      </c>
      <c r="J1176" s="7"/>
      <c r="K1176" s="7"/>
      <c r="L1176" s="7"/>
      <c r="M1176" s="7"/>
      <c r="N1176" s="7"/>
    </row>
    <row r="1177" spans="1:14" ht="13.2" x14ac:dyDescent="0.25">
      <c r="A1177" s="7"/>
      <c r="B1177" s="7"/>
      <c r="C1177" s="7"/>
      <c r="D1177" s="7"/>
      <c r="E1177" s="7"/>
      <c r="F1177" s="7"/>
      <c r="G1177" s="7"/>
      <c r="H1177" s="7"/>
      <c r="I1177" s="7"/>
      <c r="J1177" s="7"/>
      <c r="K1177" s="7"/>
      <c r="L1177" s="7"/>
      <c r="M1177" s="7"/>
      <c r="N1177" s="7"/>
    </row>
    <row r="1178" spans="1:14" ht="13.2" x14ac:dyDescent="0.25">
      <c r="A1178" s="7"/>
      <c r="B1178" s="7"/>
      <c r="C1178" s="7"/>
      <c r="D1178" s="7"/>
      <c r="E1178" s="7"/>
      <c r="F1178" s="7"/>
      <c r="G1178" s="7"/>
      <c r="H1178" s="7"/>
      <c r="I1178" s="7"/>
      <c r="J1178" s="7"/>
      <c r="K1178" s="7"/>
      <c r="L1178" s="7"/>
      <c r="M1178" s="7"/>
      <c r="N1178" s="7"/>
    </row>
    <row r="1179" spans="1:14" ht="24" customHeight="1" x14ac:dyDescent="0.25">
      <c r="A1179" s="7"/>
      <c r="B1179" s="12" t="s">
        <v>249</v>
      </c>
      <c r="C1179" s="13" t="s">
        <v>33</v>
      </c>
      <c r="D1179" s="14"/>
      <c r="E1179" s="14"/>
      <c r="F1179" s="14"/>
      <c r="G1179" s="15"/>
      <c r="H1179" s="14"/>
      <c r="I1179" s="16" t="s">
        <v>90</v>
      </c>
      <c r="J1179" s="17" t="s">
        <v>54</v>
      </c>
      <c r="K1179" s="7"/>
      <c r="L1179" s="7"/>
      <c r="M1179" s="7"/>
      <c r="N1179" s="7"/>
    </row>
    <row r="1180" spans="1:14" ht="79.2" x14ac:dyDescent="0.25">
      <c r="A1180" s="7"/>
      <c r="B1180" s="48">
        <f>B1168+1</f>
        <v>9</v>
      </c>
      <c r="C1180" s="21" t="str">
        <f>'03-B.O.Q CIVIL WORK'!D75</f>
        <v>POLYTHENE SHEET (500 GAUGE) FOR ROOF INSULATION
Supplying and laying 500-gauge polythene sheet of approved quality with minimum width of 16 ft, including 2 ft overlap at joints, sealed with warm bitumen to ensure watertight continuity, complete as per specifications and Engineer’s instructions.</v>
      </c>
      <c r="D1180" s="22"/>
      <c r="E1180" s="22"/>
      <c r="F1180" s="49"/>
      <c r="G1180" s="22"/>
      <c r="H1180" s="24" t="str">
        <f t="shared" ref="H1180:H1183" si="73">IF(PRODUCT(D1180,E1180,F1180,G1180,I1180)=0,"",PRODUCT(D1180,E1180,F1180,G1180,I1180))</f>
        <v/>
      </c>
      <c r="I1180" s="25"/>
      <c r="J1180" s="17" t="s">
        <v>56</v>
      </c>
      <c r="K1180" s="7"/>
      <c r="L1180" s="7"/>
      <c r="M1180" s="7"/>
      <c r="N1180" s="7"/>
    </row>
    <row r="1181" spans="1:14" ht="13.2" x14ac:dyDescent="0.25">
      <c r="A1181" s="7"/>
      <c r="B1181" s="34"/>
      <c r="C1181" s="50"/>
      <c r="D1181" s="30"/>
      <c r="E1181" s="30"/>
      <c r="F1181" s="30"/>
      <c r="G1181" s="30"/>
      <c r="H1181" s="31" t="str">
        <f t="shared" si="73"/>
        <v/>
      </c>
      <c r="I1181" s="25"/>
      <c r="J1181" s="17" t="s">
        <v>58</v>
      </c>
      <c r="K1181" s="7"/>
      <c r="L1181" s="7"/>
      <c r="M1181" s="7"/>
      <c r="N1181" s="7"/>
    </row>
    <row r="1182" spans="1:14" ht="26.4" x14ac:dyDescent="0.25">
      <c r="A1182" s="7"/>
      <c r="B1182" s="79" t="s">
        <v>62</v>
      </c>
      <c r="C1182" s="80" t="s">
        <v>251</v>
      </c>
      <c r="D1182" s="72">
        <v>1</v>
      </c>
      <c r="E1182" s="72">
        <v>46.5</v>
      </c>
      <c r="F1182" s="72">
        <v>30</v>
      </c>
      <c r="G1182" s="30"/>
      <c r="H1182" s="31">
        <f t="shared" si="73"/>
        <v>1395</v>
      </c>
      <c r="I1182" s="25"/>
      <c r="J1182" s="17" t="s">
        <v>60</v>
      </c>
      <c r="K1182" s="7"/>
      <c r="L1182" s="7"/>
      <c r="M1182" s="7"/>
      <c r="N1182" s="7"/>
    </row>
    <row r="1183" spans="1:14" ht="13.2" x14ac:dyDescent="0.25">
      <c r="A1183" s="7"/>
      <c r="B1183" s="34"/>
      <c r="C1183" s="50"/>
      <c r="D1183" s="72">
        <v>1</v>
      </c>
      <c r="E1183" s="72">
        <v>46.5</v>
      </c>
      <c r="F1183" s="72">
        <v>3</v>
      </c>
      <c r="G1183" s="30"/>
      <c r="H1183" s="31">
        <f t="shared" si="73"/>
        <v>139.5</v>
      </c>
      <c r="I1183" s="25"/>
      <c r="J1183" s="17" t="s">
        <v>32</v>
      </c>
      <c r="K1183" s="7"/>
      <c r="L1183" s="7"/>
      <c r="M1183" s="7"/>
      <c r="N1183" s="7"/>
    </row>
    <row r="1184" spans="1:14" ht="13.2" x14ac:dyDescent="0.25">
      <c r="A1184" s="7"/>
      <c r="B1184" s="34"/>
      <c r="C1184" s="35" t="s">
        <v>252</v>
      </c>
      <c r="D1184" s="72"/>
      <c r="E1184" s="72"/>
      <c r="F1184" s="72"/>
      <c r="G1184" s="30"/>
      <c r="H1184" s="31"/>
      <c r="I1184" s="25"/>
      <c r="J1184" s="17" t="s">
        <v>89</v>
      </c>
      <c r="K1184" s="7"/>
      <c r="L1184" s="7"/>
      <c r="M1184" s="7"/>
      <c r="N1184" s="7"/>
    </row>
    <row r="1185" spans="1:14" ht="13.2" x14ac:dyDescent="0.25">
      <c r="A1185" s="7"/>
      <c r="B1185" s="34"/>
      <c r="C1185" s="49"/>
      <c r="D1185" s="72"/>
      <c r="E1185" s="72"/>
      <c r="F1185" s="72"/>
      <c r="G1185" s="30"/>
      <c r="H1185" s="31"/>
      <c r="I1185" s="25"/>
      <c r="J1185" s="17" t="s">
        <v>95</v>
      </c>
      <c r="K1185" s="7"/>
      <c r="L1185" s="7"/>
      <c r="M1185" s="7"/>
      <c r="N1185" s="7"/>
    </row>
    <row r="1186" spans="1:14" ht="13.2" x14ac:dyDescent="0.25">
      <c r="A1186" s="7"/>
      <c r="B1186" s="34"/>
      <c r="C1186" s="49"/>
      <c r="D1186" s="30"/>
      <c r="E1186" s="30"/>
      <c r="F1186" s="30"/>
      <c r="G1186" s="30"/>
      <c r="H1186" s="31" t="str">
        <f t="shared" ref="H1186:H1187" si="74">IF(PRODUCT(D1186,E1186,F1186,G1186,I1186)=0,"",PRODUCT(D1186,E1186,F1186,G1186,I1186))</f>
        <v/>
      </c>
      <c r="I1186" s="25"/>
      <c r="J1186" s="7"/>
      <c r="K1186" s="7"/>
      <c r="L1186" s="7"/>
      <c r="M1186" s="7"/>
      <c r="N1186" s="7"/>
    </row>
    <row r="1187" spans="1:14" ht="13.2" x14ac:dyDescent="0.25">
      <c r="A1187" s="7"/>
      <c r="B1187" s="34"/>
      <c r="C1187" s="49"/>
      <c r="D1187" s="30"/>
      <c r="E1187" s="30"/>
      <c r="F1187" s="30"/>
      <c r="G1187" s="30"/>
      <c r="H1187" s="31" t="str">
        <f t="shared" si="74"/>
        <v/>
      </c>
      <c r="I1187" s="25"/>
      <c r="J1187" s="7"/>
      <c r="K1187" s="7"/>
      <c r="L1187" s="7"/>
      <c r="M1187" s="7"/>
      <c r="N1187" s="7"/>
    </row>
    <row r="1188" spans="1:14" ht="13.2" x14ac:dyDescent="0.25">
      <c r="A1188" s="7"/>
      <c r="B1188" s="36"/>
      <c r="C1188" s="51"/>
      <c r="D1188" s="51"/>
      <c r="E1188" s="38"/>
      <c r="F1188" s="477" t="s">
        <v>85</v>
      </c>
      <c r="G1188" s="478"/>
      <c r="H1188" s="55">
        <f>IF(SUM(H1180:H1187)=0,"",SUM(H1180:H1187))</f>
        <v>1534.5</v>
      </c>
      <c r="I1188" s="53" t="str">
        <f>IF(I1179="1%steel","cft",IF(I1179="1.5%steel","cft",IF(I1179="2%steel","cft",I1179)))</f>
        <v>sft</v>
      </c>
      <c r="J1188" s="7"/>
      <c r="K1188" s="7"/>
      <c r="L1188" s="7"/>
      <c r="M1188" s="7"/>
      <c r="N1188" s="7"/>
    </row>
    <row r="1189" spans="1:14" ht="13.2" x14ac:dyDescent="0.25">
      <c r="A1189" s="7"/>
      <c r="B1189" s="7"/>
      <c r="C1189" s="7"/>
      <c r="D1189" s="7"/>
      <c r="E1189" s="7"/>
      <c r="F1189" s="475" t="s">
        <v>86</v>
      </c>
      <c r="G1189" s="476"/>
      <c r="H1189" s="41">
        <v>0</v>
      </c>
      <c r="I1189" s="54" t="str">
        <f>I1188</f>
        <v>sft</v>
      </c>
      <c r="J1189" s="7"/>
      <c r="K1189" s="7"/>
      <c r="L1189" s="7"/>
      <c r="M1189" s="7"/>
      <c r="N1189" s="7"/>
    </row>
    <row r="1190" spans="1:14" ht="13.2" x14ac:dyDescent="0.25">
      <c r="A1190" s="7"/>
      <c r="B1190" s="7"/>
      <c r="C1190" s="7"/>
      <c r="D1190" s="7"/>
      <c r="E1190" s="7"/>
      <c r="F1190" s="477" t="s">
        <v>87</v>
      </c>
      <c r="G1190" s="478"/>
      <c r="H1190" s="55">
        <f>H1189+H1188</f>
        <v>1534.5</v>
      </c>
      <c r="I1190" s="53" t="str">
        <f>I1188</f>
        <v>sft</v>
      </c>
      <c r="J1190" s="7"/>
      <c r="K1190" s="7"/>
      <c r="L1190" s="7"/>
      <c r="M1190" s="7"/>
      <c r="N1190" s="7"/>
    </row>
    <row r="1191" spans="1:14" ht="13.2" x14ac:dyDescent="0.25">
      <c r="A1191" s="7"/>
      <c r="B1191" s="7"/>
      <c r="C1191" s="7"/>
      <c r="D1191" s="7"/>
      <c r="E1191" s="7"/>
      <c r="F1191" s="7"/>
      <c r="G1191" s="7"/>
      <c r="H1191" s="7"/>
      <c r="I1191" s="7"/>
      <c r="J1191" s="7"/>
      <c r="K1191" s="7"/>
      <c r="L1191" s="7"/>
      <c r="M1191" s="7"/>
      <c r="N1191" s="7"/>
    </row>
    <row r="1192" spans="1:14" ht="13.2" x14ac:dyDescent="0.25">
      <c r="A1192" s="7"/>
      <c r="B1192" s="7"/>
      <c r="C1192" s="7"/>
      <c r="D1192" s="7"/>
      <c r="E1192" s="7"/>
      <c r="F1192" s="7"/>
      <c r="G1192" s="7"/>
      <c r="H1192" s="7"/>
      <c r="I1192" s="7"/>
      <c r="J1192" s="7"/>
      <c r="K1192" s="7"/>
      <c r="L1192" s="7"/>
      <c r="M1192" s="7"/>
      <c r="N1192" s="7"/>
    </row>
    <row r="1193" spans="1:14" ht="24" customHeight="1" x14ac:dyDescent="0.25">
      <c r="A1193" s="7"/>
      <c r="B1193" s="12" t="s">
        <v>249</v>
      </c>
      <c r="C1193" s="13" t="s">
        <v>33</v>
      </c>
      <c r="D1193" s="14"/>
      <c r="E1193" s="14"/>
      <c r="F1193" s="14"/>
      <c r="G1193" s="15"/>
      <c r="H1193" s="14"/>
      <c r="I1193" s="16" t="s">
        <v>90</v>
      </c>
      <c r="J1193" s="17" t="s">
        <v>54</v>
      </c>
      <c r="K1193" s="7"/>
      <c r="L1193" s="7"/>
      <c r="M1193" s="7"/>
      <c r="N1193" s="7"/>
    </row>
    <row r="1194" spans="1:14" ht="105.6" x14ac:dyDescent="0.25">
      <c r="A1194" s="7"/>
      <c r="B1194" s="48">
        <f>B1180+1</f>
        <v>10</v>
      </c>
      <c r="C1194" s="21" t="str">
        <f>'03-B.O.Q CIVIL WORK'!D76</f>
        <v>PCC PROTECTIVE LAYER WITH ADMIXTURE FOR ROOF INSULATION
Providing and laying 2-inch (50 mm) thick PCC (1:1/2:3) using 1.5-inch thick marble Pati for paneling (maximum panel size 6 ft × 4 ft), incorporating Sika® Fabric-50 and Sika Latex® SBR in proportion as per manufacturer’s recommendations, including finishing, curing, and all incidental works, complete as per specifications and Engineer’s instructions.</v>
      </c>
      <c r="D1194" s="22"/>
      <c r="E1194" s="22"/>
      <c r="F1194" s="49"/>
      <c r="G1194" s="22"/>
      <c r="H1194" s="24" t="str">
        <f t="shared" ref="H1194:H1200" si="75">IF(PRODUCT(D1194,E1194,F1194,G1194,I1194)=0,"",PRODUCT(D1194,E1194,F1194,G1194,I1194))</f>
        <v/>
      </c>
      <c r="I1194" s="25"/>
      <c r="J1194" s="17" t="s">
        <v>56</v>
      </c>
      <c r="K1194" s="7"/>
      <c r="L1194" s="7"/>
      <c r="M1194" s="7"/>
      <c r="N1194" s="7"/>
    </row>
    <row r="1195" spans="1:14" ht="13.2" x14ac:dyDescent="0.25">
      <c r="A1195" s="7"/>
      <c r="B1195" s="34"/>
      <c r="C1195" s="50"/>
      <c r="D1195" s="22"/>
      <c r="E1195" s="22"/>
      <c r="F1195" s="22"/>
      <c r="G1195" s="22"/>
      <c r="H1195" s="24" t="str">
        <f t="shared" si="75"/>
        <v/>
      </c>
      <c r="I1195" s="25"/>
      <c r="J1195" s="17" t="s">
        <v>58</v>
      </c>
      <c r="K1195" s="7"/>
      <c r="L1195" s="7"/>
      <c r="M1195" s="7"/>
      <c r="N1195" s="7"/>
    </row>
    <row r="1196" spans="1:14" ht="26.4" x14ac:dyDescent="0.25">
      <c r="A1196" s="7"/>
      <c r="B1196" s="79" t="s">
        <v>62</v>
      </c>
      <c r="C1196" s="80" t="s">
        <v>253</v>
      </c>
      <c r="D1196" s="72">
        <v>1</v>
      </c>
      <c r="E1196" s="72">
        <v>46.5</v>
      </c>
      <c r="F1196" s="72">
        <v>30</v>
      </c>
      <c r="G1196" s="30"/>
      <c r="H1196" s="31">
        <f t="shared" si="75"/>
        <v>1395</v>
      </c>
      <c r="I1196" s="25"/>
      <c r="J1196" s="17" t="s">
        <v>60</v>
      </c>
      <c r="K1196" s="7"/>
      <c r="L1196" s="7"/>
      <c r="M1196" s="7"/>
      <c r="N1196" s="7"/>
    </row>
    <row r="1197" spans="1:14" ht="13.2" x14ac:dyDescent="0.25">
      <c r="A1197" s="7"/>
      <c r="B1197" s="34"/>
      <c r="C1197" s="50"/>
      <c r="D1197" s="30"/>
      <c r="E1197" s="30"/>
      <c r="F1197" s="30"/>
      <c r="G1197" s="30"/>
      <c r="H1197" s="31" t="str">
        <f t="shared" si="75"/>
        <v/>
      </c>
      <c r="I1197" s="25"/>
      <c r="J1197" s="17" t="s">
        <v>32</v>
      </c>
      <c r="K1197" s="7"/>
      <c r="L1197" s="7"/>
      <c r="M1197" s="7"/>
      <c r="N1197" s="7"/>
    </row>
    <row r="1198" spans="1:14" ht="13.2" x14ac:dyDescent="0.25">
      <c r="A1198" s="7"/>
      <c r="B1198" s="34"/>
      <c r="C1198" s="50"/>
      <c r="D1198" s="30"/>
      <c r="E1198" s="30"/>
      <c r="F1198" s="30"/>
      <c r="G1198" s="30"/>
      <c r="H1198" s="31" t="str">
        <f t="shared" si="75"/>
        <v/>
      </c>
      <c r="I1198" s="25"/>
      <c r="J1198" s="17" t="s">
        <v>89</v>
      </c>
      <c r="K1198" s="7"/>
      <c r="L1198" s="7"/>
      <c r="M1198" s="7"/>
      <c r="N1198" s="7"/>
    </row>
    <row r="1199" spans="1:14" ht="13.2" x14ac:dyDescent="0.25">
      <c r="A1199" s="7"/>
      <c r="B1199" s="34"/>
      <c r="C1199" s="49"/>
      <c r="D1199" s="30"/>
      <c r="E1199" s="30"/>
      <c r="F1199" s="30"/>
      <c r="G1199" s="30"/>
      <c r="H1199" s="31" t="str">
        <f t="shared" si="75"/>
        <v/>
      </c>
      <c r="I1199" s="25"/>
      <c r="J1199" s="7"/>
      <c r="K1199" s="7"/>
      <c r="L1199" s="7"/>
      <c r="M1199" s="7"/>
      <c r="N1199" s="7"/>
    </row>
    <row r="1200" spans="1:14" ht="13.2" x14ac:dyDescent="0.25">
      <c r="A1200" s="7"/>
      <c r="B1200" s="34"/>
      <c r="C1200" s="49"/>
      <c r="D1200" s="22"/>
      <c r="E1200" s="22"/>
      <c r="F1200" s="22"/>
      <c r="G1200" s="22"/>
      <c r="H1200" s="24" t="str">
        <f t="shared" si="75"/>
        <v/>
      </c>
      <c r="I1200" s="25"/>
      <c r="J1200" s="7"/>
      <c r="K1200" s="7"/>
      <c r="L1200" s="7"/>
      <c r="M1200" s="7"/>
      <c r="N1200" s="7"/>
    </row>
    <row r="1201" spans="1:14" ht="13.2" x14ac:dyDescent="0.25">
      <c r="A1201" s="7"/>
      <c r="B1201" s="36"/>
      <c r="C1201" s="51"/>
      <c r="D1201" s="51"/>
      <c r="E1201" s="38"/>
      <c r="F1201" s="477" t="s">
        <v>85</v>
      </c>
      <c r="G1201" s="478"/>
      <c r="H1201" s="55">
        <f>IF(SUM(H1194:H1200)=0,"",SUM(H1194:H1200))</f>
        <v>1395</v>
      </c>
      <c r="I1201" s="53" t="str">
        <f>IF(I1193="1%steel","cft",IF(I1193="1.5%steel","cft",IF(I1193="2%steel","cft",I1193)))</f>
        <v>sft</v>
      </c>
      <c r="J1201" s="7"/>
      <c r="K1201" s="7"/>
      <c r="L1201" s="7"/>
      <c r="M1201" s="7"/>
      <c r="N1201" s="7"/>
    </row>
    <row r="1202" spans="1:14" ht="13.2" x14ac:dyDescent="0.25">
      <c r="A1202" s="7"/>
      <c r="B1202" s="7"/>
      <c r="C1202" s="7"/>
      <c r="D1202" s="7"/>
      <c r="E1202" s="7"/>
      <c r="F1202" s="475" t="s">
        <v>86</v>
      </c>
      <c r="G1202" s="476"/>
      <c r="H1202" s="41">
        <v>0</v>
      </c>
      <c r="I1202" s="54" t="str">
        <f>I1201</f>
        <v>sft</v>
      </c>
      <c r="J1202" s="7"/>
      <c r="K1202" s="7"/>
      <c r="L1202" s="7"/>
      <c r="M1202" s="7"/>
      <c r="N1202" s="7"/>
    </row>
    <row r="1203" spans="1:14" ht="13.2" x14ac:dyDescent="0.25">
      <c r="A1203" s="7"/>
      <c r="B1203" s="7"/>
      <c r="C1203" s="7"/>
      <c r="D1203" s="7"/>
      <c r="E1203" s="7"/>
      <c r="F1203" s="477" t="s">
        <v>87</v>
      </c>
      <c r="G1203" s="478"/>
      <c r="H1203" s="55">
        <f>H1202+H1201</f>
        <v>1395</v>
      </c>
      <c r="I1203" s="53" t="str">
        <f>I1201</f>
        <v>sft</v>
      </c>
      <c r="J1203" s="7"/>
      <c r="K1203" s="7"/>
      <c r="L1203" s="7"/>
      <c r="M1203" s="7"/>
      <c r="N1203" s="7"/>
    </row>
    <row r="1204" spans="1:14" ht="13.2" x14ac:dyDescent="0.25">
      <c r="A1204" s="7"/>
      <c r="B1204" s="7"/>
      <c r="C1204" s="7"/>
      <c r="D1204" s="7"/>
      <c r="E1204" s="7"/>
      <c r="F1204" s="7"/>
      <c r="G1204" s="7"/>
      <c r="H1204" s="7"/>
      <c r="I1204" s="7"/>
      <c r="J1204" s="7"/>
      <c r="K1204" s="7"/>
      <c r="L1204" s="7"/>
      <c r="M1204" s="7"/>
      <c r="N1204" s="7"/>
    </row>
    <row r="1205" spans="1:14" ht="13.2" x14ac:dyDescent="0.25">
      <c r="A1205" s="7"/>
      <c r="B1205" s="7"/>
      <c r="C1205" s="7"/>
      <c r="D1205" s="7"/>
      <c r="E1205" s="7"/>
      <c r="F1205" s="7"/>
      <c r="G1205" s="7"/>
      <c r="H1205" s="7"/>
      <c r="I1205" s="7"/>
      <c r="J1205" s="7"/>
      <c r="K1205" s="7"/>
      <c r="L1205" s="7"/>
      <c r="M1205" s="7"/>
      <c r="N1205" s="7"/>
    </row>
    <row r="1206" spans="1:14" ht="24" customHeight="1" x14ac:dyDescent="0.25">
      <c r="A1206" s="7"/>
      <c r="B1206" s="12" t="s">
        <v>249</v>
      </c>
      <c r="C1206" s="13" t="s">
        <v>33</v>
      </c>
      <c r="D1206" s="14"/>
      <c r="E1206" s="14"/>
      <c r="F1206" s="14"/>
      <c r="G1206" s="15"/>
      <c r="H1206" s="14"/>
      <c r="I1206" s="16" t="s">
        <v>90</v>
      </c>
      <c r="J1206" s="17" t="s">
        <v>54</v>
      </c>
      <c r="K1206" s="7"/>
      <c r="L1206" s="7"/>
      <c r="M1206" s="7"/>
      <c r="N1206" s="7"/>
    </row>
    <row r="1207" spans="1:14" ht="105.6" x14ac:dyDescent="0.25">
      <c r="A1207" s="7"/>
      <c r="B1207" s="48">
        <f>B1194+1</f>
        <v>11</v>
      </c>
      <c r="C1207" s="21" t="str">
        <f>'03-B.O.Q CIVIL WORK'!D77</f>
        <v>CONCRETE GOLA AT PARAPET FOR  ROOF INSULATION
Providing and forming 6" × 6" concrete Gola (fillet) at the junction of roof slab and parapet wall after completion of the PCC 1:2:4 protective layer, using cement concrete/mortar of approved mix, including surface preparation, proper shaping, compaction, and finishing to achieve a smooth, watertight profile to prevent water ingress during rainfall, complete as per specifications and the Engineer’s instructions.</v>
      </c>
      <c r="D1207" s="22"/>
      <c r="E1207" s="22"/>
      <c r="F1207" s="49"/>
      <c r="G1207" s="22"/>
      <c r="H1207" s="24" t="str">
        <f t="shared" ref="H1207:H1213" si="76">IF(PRODUCT(D1207,E1207,F1207,G1207,I1207)=0,"",PRODUCT(D1207,E1207,F1207,G1207,I1207))</f>
        <v/>
      </c>
      <c r="I1207" s="25"/>
      <c r="J1207" s="17" t="s">
        <v>56</v>
      </c>
      <c r="K1207" s="7"/>
      <c r="L1207" s="7"/>
      <c r="M1207" s="7"/>
      <c r="N1207" s="7"/>
    </row>
    <row r="1208" spans="1:14" ht="13.2" x14ac:dyDescent="0.25">
      <c r="A1208" s="7"/>
      <c r="B1208" s="34"/>
      <c r="C1208" s="50"/>
      <c r="D1208" s="22"/>
      <c r="E1208" s="22"/>
      <c r="F1208" s="22"/>
      <c r="G1208" s="22"/>
      <c r="H1208" s="24" t="str">
        <f t="shared" si="76"/>
        <v/>
      </c>
      <c r="I1208" s="25"/>
      <c r="J1208" s="17" t="s">
        <v>58</v>
      </c>
      <c r="K1208" s="7"/>
      <c r="L1208" s="7"/>
      <c r="M1208" s="7"/>
      <c r="N1208" s="7"/>
    </row>
    <row r="1209" spans="1:14" ht="13.2" x14ac:dyDescent="0.25">
      <c r="A1209" s="7"/>
      <c r="B1209" s="79" t="s">
        <v>62</v>
      </c>
      <c r="C1209" s="80" t="s">
        <v>254</v>
      </c>
      <c r="D1209" s="72">
        <v>2</v>
      </c>
      <c r="E1209" s="72">
        <v>46.5</v>
      </c>
      <c r="F1209" s="72"/>
      <c r="G1209" s="30">
        <v>0.5</v>
      </c>
      <c r="H1209" s="31">
        <f t="shared" si="76"/>
        <v>46.5</v>
      </c>
      <c r="I1209" s="25"/>
      <c r="J1209" s="17" t="s">
        <v>60</v>
      </c>
      <c r="K1209" s="7"/>
      <c r="L1209" s="7"/>
      <c r="M1209" s="7"/>
      <c r="N1209" s="7"/>
    </row>
    <row r="1210" spans="1:14" ht="13.2" x14ac:dyDescent="0.25">
      <c r="A1210" s="7"/>
      <c r="B1210" s="34"/>
      <c r="C1210" s="50"/>
      <c r="D1210" s="72">
        <v>2</v>
      </c>
      <c r="E1210" s="72">
        <v>30</v>
      </c>
      <c r="F1210" s="72"/>
      <c r="G1210" s="30">
        <v>0.5</v>
      </c>
      <c r="H1210" s="31">
        <f t="shared" si="76"/>
        <v>30</v>
      </c>
      <c r="I1210" s="25"/>
      <c r="J1210" s="17" t="s">
        <v>32</v>
      </c>
      <c r="K1210" s="7"/>
      <c r="L1210" s="7"/>
      <c r="M1210" s="7"/>
      <c r="N1210" s="7"/>
    </row>
    <row r="1211" spans="1:14" ht="13.2" x14ac:dyDescent="0.25">
      <c r="A1211" s="7"/>
      <c r="B1211" s="34"/>
      <c r="C1211" s="50"/>
      <c r="D1211" s="22"/>
      <c r="E1211" s="22"/>
      <c r="F1211" s="22"/>
      <c r="G1211" s="22"/>
      <c r="H1211" s="24" t="str">
        <f t="shared" si="76"/>
        <v/>
      </c>
      <c r="I1211" s="25"/>
      <c r="J1211" s="17" t="s">
        <v>89</v>
      </c>
      <c r="K1211" s="7"/>
      <c r="L1211" s="7"/>
      <c r="M1211" s="7"/>
      <c r="N1211" s="7"/>
    </row>
    <row r="1212" spans="1:14" ht="13.2" x14ac:dyDescent="0.25">
      <c r="A1212" s="7"/>
      <c r="B1212" s="34"/>
      <c r="C1212" s="49"/>
      <c r="D1212" s="22"/>
      <c r="E1212" s="22"/>
      <c r="F1212" s="22"/>
      <c r="G1212" s="22"/>
      <c r="H1212" s="24" t="str">
        <f t="shared" si="76"/>
        <v/>
      </c>
      <c r="I1212" s="25"/>
      <c r="J1212" s="7"/>
      <c r="K1212" s="7"/>
      <c r="L1212" s="7"/>
      <c r="M1212" s="7"/>
      <c r="N1212" s="7"/>
    </row>
    <row r="1213" spans="1:14" ht="13.2" x14ac:dyDescent="0.25">
      <c r="A1213" s="7"/>
      <c r="B1213" s="34"/>
      <c r="C1213" s="49"/>
      <c r="D1213" s="22"/>
      <c r="E1213" s="22"/>
      <c r="F1213" s="22"/>
      <c r="G1213" s="22"/>
      <c r="H1213" s="24" t="str">
        <f t="shared" si="76"/>
        <v/>
      </c>
      <c r="I1213" s="25"/>
      <c r="J1213" s="7"/>
      <c r="K1213" s="7"/>
      <c r="L1213" s="7"/>
      <c r="M1213" s="7"/>
      <c r="N1213" s="7"/>
    </row>
    <row r="1214" spans="1:14" ht="13.2" x14ac:dyDescent="0.25">
      <c r="A1214" s="7"/>
      <c r="B1214" s="36"/>
      <c r="C1214" s="51"/>
      <c r="D1214" s="51"/>
      <c r="E1214" s="38"/>
      <c r="F1214" s="477" t="s">
        <v>85</v>
      </c>
      <c r="G1214" s="478"/>
      <c r="H1214" s="52">
        <f>IF(SUM(H1207:H1213)=0,"",SUM(H1207:H1213))</f>
        <v>76.5</v>
      </c>
      <c r="I1214" s="53" t="str">
        <f>IF(I1206="1%steel","cft",IF(I1206="1.5%steel","cft",IF(I1206="2%steel","cft",I1206)))</f>
        <v>sft</v>
      </c>
      <c r="J1214" s="7"/>
      <c r="K1214" s="7"/>
      <c r="L1214" s="7"/>
      <c r="M1214" s="7"/>
      <c r="N1214" s="7"/>
    </row>
    <row r="1215" spans="1:14" ht="13.2" x14ac:dyDescent="0.25">
      <c r="A1215" s="7"/>
      <c r="B1215" s="7"/>
      <c r="C1215" s="7"/>
      <c r="D1215" s="7"/>
      <c r="E1215" s="7"/>
      <c r="F1215" s="475" t="s">
        <v>86</v>
      </c>
      <c r="G1215" s="476"/>
      <c r="H1215" s="41">
        <v>0</v>
      </c>
      <c r="I1215" s="54" t="str">
        <f>I1214</f>
        <v>sft</v>
      </c>
      <c r="J1215" s="7"/>
      <c r="K1215" s="7"/>
      <c r="L1215" s="7"/>
      <c r="M1215" s="7"/>
      <c r="N1215" s="7"/>
    </row>
    <row r="1216" spans="1:14" ht="13.2" x14ac:dyDescent="0.25">
      <c r="A1216" s="7"/>
      <c r="B1216" s="7"/>
      <c r="C1216" s="7"/>
      <c r="D1216" s="7"/>
      <c r="E1216" s="7"/>
      <c r="F1216" s="477" t="s">
        <v>87</v>
      </c>
      <c r="G1216" s="478"/>
      <c r="H1216" s="55">
        <f>H1215+H1214</f>
        <v>76.5</v>
      </c>
      <c r="I1216" s="53" t="str">
        <f>I1214</f>
        <v>sft</v>
      </c>
      <c r="J1216" s="7"/>
      <c r="K1216" s="7"/>
      <c r="L1216" s="7"/>
      <c r="M1216" s="7"/>
      <c r="N1216" s="7"/>
    </row>
    <row r="1217" spans="1:14" ht="13.2" x14ac:dyDescent="0.25">
      <c r="A1217" s="7"/>
      <c r="B1217" s="7"/>
      <c r="C1217" s="7"/>
      <c r="D1217" s="7"/>
      <c r="E1217" s="7"/>
      <c r="F1217" s="7"/>
      <c r="G1217" s="7"/>
      <c r="H1217" s="7"/>
      <c r="I1217" s="7"/>
      <c r="J1217" s="7"/>
      <c r="K1217" s="7"/>
      <c r="L1217" s="7"/>
      <c r="M1217" s="7"/>
      <c r="N1217" s="7"/>
    </row>
    <row r="1218" spans="1:14" ht="13.2" x14ac:dyDescent="0.25">
      <c r="A1218" s="7"/>
      <c r="B1218" s="7"/>
      <c r="C1218" s="7"/>
      <c r="D1218" s="7"/>
      <c r="E1218" s="7"/>
      <c r="F1218" s="7"/>
      <c r="G1218" s="7"/>
      <c r="H1218" s="7"/>
      <c r="I1218" s="7"/>
      <c r="J1218" s="7"/>
      <c r="K1218" s="7"/>
      <c r="L1218" s="7"/>
      <c r="M1218" s="7"/>
      <c r="N1218" s="7"/>
    </row>
    <row r="1219" spans="1:14" ht="24" customHeight="1" x14ac:dyDescent="0.25">
      <c r="A1219" s="7"/>
      <c r="B1219" s="12" t="s">
        <v>255</v>
      </c>
      <c r="C1219" s="13" t="s">
        <v>34</v>
      </c>
      <c r="D1219" s="14"/>
      <c r="E1219" s="14"/>
      <c r="F1219" s="14"/>
      <c r="G1219" s="15"/>
      <c r="H1219" s="14"/>
      <c r="I1219" s="16" t="s">
        <v>90</v>
      </c>
      <c r="J1219" s="17" t="s">
        <v>54</v>
      </c>
      <c r="K1219" s="7"/>
      <c r="L1219" s="7"/>
      <c r="M1219" s="7"/>
      <c r="N1219" s="7"/>
    </row>
    <row r="1220" spans="1:14" ht="118.8" x14ac:dyDescent="0.25">
      <c r="A1220" s="7"/>
      <c r="B1220" s="48">
        <f>B1207+1</f>
        <v>12</v>
      </c>
      <c r="C1220" s="21" t="str">
        <f>'03-B.O.Q CIVIL WORK'!D79</f>
        <v>PORCELAIN TILES
Providing and fixing white-color porcelain tiles (Shabbir Tiles, Master Tiles, or Oreal Tiles or equivalent approved) of sizes not less than 12" × 12" for floors and 10" × 12" for walls, laid with minimum 1 mm joint spacing using spacers, fixed with cementitious tile adhesive. Joints shall be finished with ready-made, matching tile grout/filler, including complete installation for bathroom tiling, all in accordance with specifications and to the satisfaction of the Engineer</v>
      </c>
      <c r="D1220" s="22"/>
      <c r="E1220" s="22"/>
      <c r="F1220" s="49"/>
      <c r="G1220" s="22"/>
      <c r="H1220" s="24" t="str">
        <f t="shared" ref="H1220:H1230" si="77">IF(PRODUCT(D1220,E1220,F1220,G1220,I1220)=0,"",PRODUCT(D1220,E1220,F1220,G1220,I1220))</f>
        <v/>
      </c>
      <c r="I1220" s="25"/>
      <c r="J1220" s="17" t="s">
        <v>56</v>
      </c>
      <c r="K1220" s="7"/>
      <c r="L1220" s="7"/>
      <c r="M1220" s="7"/>
      <c r="N1220" s="7"/>
    </row>
    <row r="1221" spans="1:14" ht="13.2" x14ac:dyDescent="0.25">
      <c r="A1221" s="7"/>
      <c r="B1221" s="34"/>
      <c r="C1221" s="50"/>
      <c r="D1221" s="22"/>
      <c r="E1221" s="22"/>
      <c r="F1221" s="22"/>
      <c r="G1221" s="22"/>
      <c r="H1221" s="24" t="str">
        <f t="shared" si="77"/>
        <v/>
      </c>
      <c r="I1221" s="25"/>
      <c r="J1221" s="17" t="s">
        <v>58</v>
      </c>
      <c r="K1221" s="7"/>
      <c r="L1221" s="7"/>
      <c r="M1221" s="7"/>
      <c r="N1221" s="7"/>
    </row>
    <row r="1222" spans="1:14" ht="13.2" x14ac:dyDescent="0.25">
      <c r="A1222" s="7"/>
      <c r="B1222" s="79" t="s">
        <v>62</v>
      </c>
      <c r="C1222" s="80" t="s">
        <v>256</v>
      </c>
      <c r="D1222" s="72"/>
      <c r="E1222" s="72"/>
      <c r="F1222" s="72"/>
      <c r="G1222" s="30"/>
      <c r="H1222" s="31" t="str">
        <f t="shared" si="77"/>
        <v/>
      </c>
      <c r="I1222" s="25"/>
      <c r="J1222" s="17" t="s">
        <v>60</v>
      </c>
      <c r="K1222" s="7"/>
      <c r="L1222" s="7"/>
      <c r="M1222" s="7"/>
      <c r="N1222" s="7"/>
    </row>
    <row r="1223" spans="1:14" ht="13.2" x14ac:dyDescent="0.25">
      <c r="A1223" s="7"/>
      <c r="B1223" s="79"/>
      <c r="C1223" s="80" t="s">
        <v>257</v>
      </c>
      <c r="D1223" s="72">
        <v>2</v>
      </c>
      <c r="E1223" s="72">
        <v>5</v>
      </c>
      <c r="F1223" s="72">
        <v>6</v>
      </c>
      <c r="G1223" s="30"/>
      <c r="H1223" s="31">
        <f t="shared" si="77"/>
        <v>60</v>
      </c>
      <c r="I1223" s="25"/>
      <c r="J1223" s="17" t="s">
        <v>32</v>
      </c>
      <c r="K1223" s="7"/>
      <c r="L1223" s="7"/>
      <c r="M1223" s="7"/>
      <c r="N1223" s="7"/>
    </row>
    <row r="1224" spans="1:14" ht="13.2" x14ac:dyDescent="0.25">
      <c r="A1224" s="7"/>
      <c r="B1224" s="34"/>
      <c r="C1224" s="80" t="s">
        <v>258</v>
      </c>
      <c r="D1224" s="72">
        <v>2</v>
      </c>
      <c r="E1224" s="72">
        <f>E1223+E1223+F1223+F1223</f>
        <v>22</v>
      </c>
      <c r="F1224" s="72"/>
      <c r="G1224" s="30">
        <v>6</v>
      </c>
      <c r="H1224" s="31">
        <f t="shared" si="77"/>
        <v>264</v>
      </c>
      <c r="I1224" s="25"/>
      <c r="J1224" s="17" t="s">
        <v>89</v>
      </c>
      <c r="K1224" s="7"/>
      <c r="L1224" s="7"/>
      <c r="M1224" s="7"/>
      <c r="N1224" s="7"/>
    </row>
    <row r="1225" spans="1:14" ht="13.2" x14ac:dyDescent="0.25">
      <c r="A1225" s="7"/>
      <c r="B1225" s="34"/>
      <c r="C1225" s="49"/>
      <c r="D1225" s="22"/>
      <c r="E1225" s="22"/>
      <c r="F1225" s="22"/>
      <c r="G1225" s="22"/>
      <c r="H1225" s="31" t="str">
        <f t="shared" si="77"/>
        <v/>
      </c>
      <c r="I1225" s="25"/>
      <c r="J1225" s="17" t="s">
        <v>95</v>
      </c>
      <c r="K1225" s="7"/>
      <c r="L1225" s="7"/>
      <c r="M1225" s="7"/>
      <c r="N1225" s="7"/>
    </row>
    <row r="1226" spans="1:14" ht="13.2" x14ac:dyDescent="0.25">
      <c r="A1226" s="7"/>
      <c r="B1226" s="34"/>
      <c r="C1226" s="49"/>
      <c r="D1226" s="22"/>
      <c r="E1226" s="22"/>
      <c r="F1226" s="22"/>
      <c r="G1226" s="22"/>
      <c r="H1226" s="31" t="str">
        <f t="shared" si="77"/>
        <v/>
      </c>
      <c r="I1226" s="25"/>
      <c r="J1226" s="46"/>
      <c r="K1226" s="7"/>
      <c r="L1226" s="7"/>
      <c r="M1226" s="7"/>
      <c r="N1226" s="7"/>
    </row>
    <row r="1227" spans="1:14" ht="13.2" x14ac:dyDescent="0.25">
      <c r="A1227" s="7"/>
      <c r="B1227" s="79" t="s">
        <v>72</v>
      </c>
      <c r="C1227" s="80" t="s">
        <v>259</v>
      </c>
      <c r="D1227" s="22"/>
      <c r="E1227" s="22"/>
      <c r="F1227" s="22"/>
      <c r="G1227" s="22"/>
      <c r="H1227" s="24" t="str">
        <f t="shared" si="77"/>
        <v/>
      </c>
      <c r="I1227" s="25"/>
      <c r="J1227" s="7"/>
      <c r="K1227" s="7"/>
      <c r="L1227" s="7"/>
      <c r="M1227" s="7"/>
      <c r="N1227" s="7"/>
    </row>
    <row r="1228" spans="1:14" ht="13.2" x14ac:dyDescent="0.25">
      <c r="A1228" s="7"/>
      <c r="B1228" s="34"/>
      <c r="C1228" s="74" t="s">
        <v>260</v>
      </c>
      <c r="D1228" s="72">
        <f>-1</f>
        <v>-1</v>
      </c>
      <c r="E1228" s="72">
        <v>2</v>
      </c>
      <c r="F1228" s="72"/>
      <c r="G1228" s="30">
        <f>$N$6</f>
        <v>7</v>
      </c>
      <c r="H1228" s="31">
        <f t="shared" si="77"/>
        <v>-14</v>
      </c>
      <c r="I1228" s="25"/>
      <c r="J1228" s="7"/>
      <c r="K1228" s="7"/>
      <c r="L1228" s="7"/>
      <c r="M1228" s="7"/>
      <c r="N1228" s="7"/>
    </row>
    <row r="1229" spans="1:14" ht="13.2" x14ac:dyDescent="0.25">
      <c r="A1229" s="7"/>
      <c r="B1229" s="34"/>
      <c r="C1229" s="74"/>
      <c r="D1229" s="72"/>
      <c r="E1229" s="72"/>
      <c r="F1229" s="72"/>
      <c r="G1229" s="30"/>
      <c r="H1229" s="31" t="str">
        <f t="shared" si="77"/>
        <v/>
      </c>
      <c r="I1229" s="25"/>
      <c r="J1229" s="7"/>
      <c r="K1229" s="7"/>
      <c r="L1229" s="7"/>
      <c r="M1229" s="7"/>
      <c r="N1229" s="7"/>
    </row>
    <row r="1230" spans="1:14" ht="13.2" x14ac:dyDescent="0.25">
      <c r="A1230" s="7"/>
      <c r="B1230" s="34"/>
      <c r="C1230" s="49"/>
      <c r="D1230" s="22"/>
      <c r="E1230" s="22"/>
      <c r="F1230" s="22"/>
      <c r="G1230" s="22"/>
      <c r="H1230" s="24" t="str">
        <f t="shared" si="77"/>
        <v/>
      </c>
      <c r="I1230" s="25"/>
      <c r="J1230" s="7"/>
      <c r="K1230" s="7"/>
      <c r="L1230" s="7"/>
      <c r="M1230" s="7"/>
      <c r="N1230" s="7"/>
    </row>
    <row r="1231" spans="1:14" ht="13.2" x14ac:dyDescent="0.25">
      <c r="A1231" s="7"/>
      <c r="B1231" s="36"/>
      <c r="C1231" s="51"/>
      <c r="D1231" s="51"/>
      <c r="E1231" s="38"/>
      <c r="F1231" s="477" t="s">
        <v>85</v>
      </c>
      <c r="G1231" s="478"/>
      <c r="H1231" s="55">
        <f>IF(SUM(H1220:H1230)=0,"",SUM(H1220:H1230))</f>
        <v>310</v>
      </c>
      <c r="I1231" s="53" t="str">
        <f>IF(I1219="1%steel","cft",IF(I1219="1.5%steel","cft",IF(I1219="2%steel","cft",I1219)))</f>
        <v>sft</v>
      </c>
      <c r="J1231" s="7"/>
      <c r="K1231" s="7"/>
      <c r="L1231" s="7"/>
      <c r="M1231" s="7"/>
      <c r="N1231" s="7"/>
    </row>
    <row r="1232" spans="1:14" ht="13.2" x14ac:dyDescent="0.25">
      <c r="A1232" s="7"/>
      <c r="B1232" s="7"/>
      <c r="C1232" s="7"/>
      <c r="D1232" s="7"/>
      <c r="E1232" s="7"/>
      <c r="F1232" s="475" t="s">
        <v>86</v>
      </c>
      <c r="G1232" s="476"/>
      <c r="H1232" s="41">
        <v>0</v>
      </c>
      <c r="I1232" s="54" t="str">
        <f>I1231</f>
        <v>sft</v>
      </c>
      <c r="J1232" s="7"/>
      <c r="K1232" s="7"/>
      <c r="L1232" s="7"/>
      <c r="M1232" s="7"/>
      <c r="N1232" s="7"/>
    </row>
    <row r="1233" spans="1:14" ht="13.2" x14ac:dyDescent="0.25">
      <c r="A1233" s="7"/>
      <c r="B1233" s="7"/>
      <c r="C1233" s="7"/>
      <c r="D1233" s="7"/>
      <c r="E1233" s="7"/>
      <c r="F1233" s="477" t="s">
        <v>87</v>
      </c>
      <c r="G1233" s="478"/>
      <c r="H1233" s="55">
        <f>H1232+H1231</f>
        <v>310</v>
      </c>
      <c r="I1233" s="53" t="str">
        <f>I1231</f>
        <v>sft</v>
      </c>
      <c r="J1233" s="7"/>
      <c r="K1233" s="7"/>
      <c r="L1233" s="7"/>
      <c r="M1233" s="7"/>
      <c r="N1233" s="7"/>
    </row>
    <row r="1234" spans="1:14" ht="13.2" x14ac:dyDescent="0.25">
      <c r="A1234" s="7"/>
      <c r="B1234" s="7"/>
      <c r="C1234" s="7"/>
      <c r="D1234" s="7"/>
      <c r="E1234" s="7"/>
      <c r="F1234" s="7"/>
      <c r="G1234" s="7"/>
      <c r="H1234" s="7"/>
      <c r="I1234" s="7"/>
      <c r="J1234" s="7"/>
      <c r="K1234" s="7"/>
      <c r="L1234" s="7"/>
      <c r="M1234" s="7"/>
      <c r="N1234" s="7"/>
    </row>
    <row r="1235" spans="1:14" ht="13.2" x14ac:dyDescent="0.25">
      <c r="A1235" s="7"/>
      <c r="B1235" s="7"/>
      <c r="C1235" s="7"/>
      <c r="D1235" s="7"/>
      <c r="E1235" s="7"/>
      <c r="F1235" s="7"/>
      <c r="G1235" s="7"/>
      <c r="H1235" s="7"/>
      <c r="I1235" s="7"/>
      <c r="J1235" s="7"/>
      <c r="K1235" s="7"/>
      <c r="L1235" s="7"/>
      <c r="M1235" s="7"/>
      <c r="N1235" s="7"/>
    </row>
    <row r="1236" spans="1:14" ht="24" customHeight="1" x14ac:dyDescent="0.25">
      <c r="A1236" s="7"/>
      <c r="B1236" s="12" t="s">
        <v>261</v>
      </c>
      <c r="C1236" s="13" t="s">
        <v>35</v>
      </c>
      <c r="D1236" s="14"/>
      <c r="E1236" s="14"/>
      <c r="F1236" s="14"/>
      <c r="G1236" s="15"/>
      <c r="H1236" s="14"/>
      <c r="I1236" s="16" t="s">
        <v>90</v>
      </c>
      <c r="J1236" s="17" t="s">
        <v>54</v>
      </c>
      <c r="K1236" s="7"/>
      <c r="L1236" s="7"/>
      <c r="M1236" s="7"/>
      <c r="N1236" s="7"/>
    </row>
    <row r="1237" spans="1:14" ht="42.75" customHeight="1" x14ac:dyDescent="0.25">
      <c r="A1237" s="7"/>
      <c r="B1237" s="48">
        <f>B1220+1</f>
        <v>13</v>
      </c>
      <c r="C1237" s="21" t="str">
        <f>'03-B.O.Q CIVIL WORK'!D81</f>
        <v>FLOATING COAT WITH SBR
Applying a floating coat of cement 1/32" thick, including Sika Latex prior to the application of Cement sand plastering on the old surface/wall/ slab</v>
      </c>
      <c r="D1237" s="22"/>
      <c r="E1237" s="22"/>
      <c r="F1237" s="49"/>
      <c r="G1237" s="22"/>
      <c r="H1237" s="24" t="str">
        <f t="shared" ref="H1237:H1241" si="78">IF(PRODUCT(D1237,E1237,F1237,G1237,I1237)=0,"",PRODUCT(D1237,E1237,F1237,G1237,I1237))</f>
        <v/>
      </c>
      <c r="I1237" s="25"/>
      <c r="J1237" s="17" t="s">
        <v>56</v>
      </c>
      <c r="K1237" s="7"/>
      <c r="L1237" s="7"/>
      <c r="M1237" s="7"/>
      <c r="N1237" s="7"/>
    </row>
    <row r="1238" spans="1:14" ht="13.2" x14ac:dyDescent="0.25">
      <c r="A1238" s="7"/>
      <c r="B1238" s="34"/>
      <c r="C1238" s="50"/>
      <c r="D1238" s="22"/>
      <c r="E1238" s="22"/>
      <c r="F1238" s="22"/>
      <c r="G1238" s="22"/>
      <c r="H1238" s="24" t="str">
        <f t="shared" si="78"/>
        <v/>
      </c>
      <c r="I1238" s="25"/>
      <c r="J1238" s="17" t="s">
        <v>58</v>
      </c>
      <c r="K1238" s="7"/>
      <c r="L1238" s="7"/>
      <c r="M1238" s="7"/>
      <c r="N1238" s="7"/>
    </row>
    <row r="1239" spans="1:14" ht="13.2" x14ac:dyDescent="0.25">
      <c r="A1239" s="7"/>
      <c r="B1239" s="28" t="s">
        <v>62</v>
      </c>
      <c r="C1239" s="35" t="s">
        <v>262</v>
      </c>
      <c r="D1239" s="30">
        <v>0.5</v>
      </c>
      <c r="E1239" s="30">
        <f>H1310</f>
        <v>7399.57</v>
      </c>
      <c r="F1239" s="30"/>
      <c r="G1239" s="30"/>
      <c r="H1239" s="31">
        <f t="shared" si="78"/>
        <v>3699.7849999999999</v>
      </c>
      <c r="I1239" s="25"/>
      <c r="J1239" s="17" t="s">
        <v>60</v>
      </c>
      <c r="K1239" s="7"/>
      <c r="L1239" s="7"/>
      <c r="M1239" s="7"/>
      <c r="N1239" s="7"/>
    </row>
    <row r="1240" spans="1:14" ht="13.2" x14ac:dyDescent="0.25">
      <c r="A1240" s="7"/>
      <c r="B1240" s="34"/>
      <c r="C1240" s="49"/>
      <c r="D1240" s="30"/>
      <c r="E1240" s="30"/>
      <c r="F1240" s="30"/>
      <c r="G1240" s="30"/>
      <c r="H1240" s="31" t="str">
        <f t="shared" si="78"/>
        <v/>
      </c>
      <c r="I1240" s="25"/>
      <c r="J1240" s="7"/>
      <c r="K1240" s="7"/>
      <c r="L1240" s="7"/>
      <c r="M1240" s="7"/>
      <c r="N1240" s="7"/>
    </row>
    <row r="1241" spans="1:14" ht="13.2" x14ac:dyDescent="0.25">
      <c r="A1241" s="7"/>
      <c r="B1241" s="34"/>
      <c r="C1241" s="49"/>
      <c r="D1241" s="22"/>
      <c r="E1241" s="22"/>
      <c r="F1241" s="22"/>
      <c r="G1241" s="22"/>
      <c r="H1241" s="24" t="str">
        <f t="shared" si="78"/>
        <v/>
      </c>
      <c r="I1241" s="25"/>
      <c r="J1241" s="7"/>
      <c r="K1241" s="7"/>
      <c r="L1241" s="7"/>
      <c r="M1241" s="7"/>
      <c r="N1241" s="7"/>
    </row>
    <row r="1242" spans="1:14" ht="13.2" x14ac:dyDescent="0.25">
      <c r="A1242" s="7"/>
      <c r="B1242" s="36"/>
      <c r="C1242" s="51"/>
      <c r="D1242" s="51"/>
      <c r="E1242" s="38"/>
      <c r="F1242" s="477" t="s">
        <v>85</v>
      </c>
      <c r="G1242" s="478"/>
      <c r="H1242" s="52">
        <f>IF(SUM(H1237:H1241)=0,"",SUM(H1237:H1241))</f>
        <v>3699.7849999999999</v>
      </c>
      <c r="I1242" s="53" t="str">
        <f>IF(I1236="1%steel","cft",IF(I1236="1.5%steel","cft",IF(I1236="2%steel","cft",I1236)))</f>
        <v>sft</v>
      </c>
      <c r="J1242" s="7"/>
      <c r="K1242" s="7"/>
      <c r="L1242" s="7"/>
      <c r="M1242" s="7"/>
      <c r="N1242" s="7"/>
    </row>
    <row r="1243" spans="1:14" ht="13.2" x14ac:dyDescent="0.25">
      <c r="A1243" s="7"/>
      <c r="B1243" s="7"/>
      <c r="C1243" s="7"/>
      <c r="D1243" s="7"/>
      <c r="E1243" s="7"/>
      <c r="F1243" s="475" t="s">
        <v>86</v>
      </c>
      <c r="G1243" s="476"/>
      <c r="H1243" s="41">
        <v>0</v>
      </c>
      <c r="I1243" s="54" t="str">
        <f>I1242</f>
        <v>sft</v>
      </c>
      <c r="J1243" s="7"/>
      <c r="K1243" s="7"/>
      <c r="L1243" s="7"/>
      <c r="M1243" s="7"/>
      <c r="N1243" s="7"/>
    </row>
    <row r="1244" spans="1:14" ht="13.2" x14ac:dyDescent="0.25">
      <c r="A1244" s="7"/>
      <c r="B1244" s="7"/>
      <c r="C1244" s="7"/>
      <c r="D1244" s="7"/>
      <c r="E1244" s="7"/>
      <c r="F1244" s="477" t="s">
        <v>87</v>
      </c>
      <c r="G1244" s="478"/>
      <c r="H1244" s="55">
        <f>H1243+H1242</f>
        <v>3699.7849999999999</v>
      </c>
      <c r="I1244" s="53" t="str">
        <f>I1242</f>
        <v>sft</v>
      </c>
      <c r="J1244" s="7"/>
      <c r="K1244" s="7"/>
      <c r="L1244" s="7"/>
      <c r="M1244" s="7"/>
      <c r="N1244" s="7"/>
    </row>
    <row r="1245" spans="1:14" ht="13.2" x14ac:dyDescent="0.25">
      <c r="A1245" s="7"/>
      <c r="B1245" s="7"/>
      <c r="C1245" s="7"/>
      <c r="D1245" s="7"/>
      <c r="E1245" s="7"/>
      <c r="F1245" s="7"/>
      <c r="G1245" s="7"/>
      <c r="H1245" s="7"/>
      <c r="I1245" s="7"/>
      <c r="J1245" s="7"/>
      <c r="K1245" s="7"/>
      <c r="L1245" s="7"/>
      <c r="M1245" s="7"/>
      <c r="N1245" s="7"/>
    </row>
    <row r="1246" spans="1:14" ht="13.2" x14ac:dyDescent="0.25">
      <c r="A1246" s="7"/>
      <c r="B1246" s="7"/>
      <c r="C1246" s="7"/>
      <c r="D1246" s="7"/>
      <c r="E1246" s="7"/>
      <c r="F1246" s="7"/>
      <c r="G1246" s="7"/>
      <c r="H1246" s="7"/>
      <c r="I1246" s="7"/>
      <c r="J1246" s="7"/>
      <c r="K1246" s="7"/>
      <c r="L1246" s="7"/>
      <c r="M1246" s="7"/>
      <c r="N1246" s="7"/>
    </row>
    <row r="1247" spans="1:14" ht="24" customHeight="1" x14ac:dyDescent="0.25">
      <c r="A1247" s="7"/>
      <c r="B1247" s="12" t="s">
        <v>261</v>
      </c>
      <c r="C1247" s="13" t="s">
        <v>35</v>
      </c>
      <c r="D1247" s="14"/>
      <c r="E1247" s="14"/>
      <c r="F1247" s="14"/>
      <c r="G1247" s="15"/>
      <c r="H1247" s="14"/>
      <c r="I1247" s="16" t="s">
        <v>90</v>
      </c>
      <c r="J1247" s="17" t="s">
        <v>54</v>
      </c>
      <c r="K1247" s="7"/>
      <c r="L1247" s="7"/>
      <c r="M1247" s="7"/>
      <c r="N1247" s="7"/>
    </row>
    <row r="1248" spans="1:14" ht="316.8" x14ac:dyDescent="0.25">
      <c r="A1248" s="7"/>
      <c r="B1248" s="48">
        <f>B1237+1</f>
        <v>14</v>
      </c>
      <c r="C1248" s="21" t="str">
        <f>'03-B.O.Q CIVIL WORK'!D82</f>
        <v>FERROCEMENT OVERLAY (2 LAYERS)
Providing and applying ferrocement plaster comprising cement-sand mortar in the ratio of (1:3) executed in two layers of 20 mm (¾") thickness each, on new and/or existing surfaces up to a height of 20 ft. 
The first layer of plaster shall be applied to fully embed the galvanized mesh, fill the gap between the mesh and substrate, and accommodate surface irregularities. After an interval of approximately 24 hours, the second layer shall be applied to achieve a smooth, dense, and uniform finish true to line, level, and plumb.
Prior to application, the substrate shall be thoroughly cleaned, roughened where required, and pre-wetted to achieve a saturated surface dry (SSD) condition. A neat cement slurry (cement, water, and Sika latex) In item No Above shall be applied as a bonding coat immediately before placement of the mortar. The mortar shall be well mixed and applied over the prepared and chipped surface, ensuring full encapsulation of the mesh.
Curing shall be carried out continuously for a minimum period of three (3) days after completion of plastering to ensure proper strength development and durability.</v>
      </c>
      <c r="D1248" s="22"/>
      <c r="E1248" s="22"/>
      <c r="F1248" s="49"/>
      <c r="G1248" s="22"/>
      <c r="H1248" s="24" t="str">
        <f t="shared" ref="H1248:H1304" si="79">IF(PRODUCT(D1248,E1248,F1248,G1248,I1248)=0,"",PRODUCT(D1248,E1248,F1248,G1248,I1248))</f>
        <v/>
      </c>
      <c r="I1248" s="25"/>
      <c r="J1248" s="17"/>
      <c r="K1248" s="7"/>
      <c r="L1248" s="7"/>
      <c r="M1248" s="7"/>
      <c r="N1248" s="7"/>
    </row>
    <row r="1249" spans="1:14" ht="13.2" x14ac:dyDescent="0.25">
      <c r="A1249" s="7"/>
      <c r="B1249" s="34"/>
      <c r="C1249" s="50"/>
      <c r="D1249" s="22"/>
      <c r="E1249" s="22"/>
      <c r="F1249" s="22"/>
      <c r="G1249" s="22"/>
      <c r="H1249" s="24" t="str">
        <f t="shared" si="79"/>
        <v/>
      </c>
      <c r="I1249" s="25"/>
      <c r="J1249" s="17"/>
      <c r="K1249" s="7"/>
      <c r="L1249" s="7"/>
      <c r="M1249" s="7"/>
      <c r="N1249" s="7"/>
    </row>
    <row r="1250" spans="1:14" ht="13.2" x14ac:dyDescent="0.25">
      <c r="A1250" s="7"/>
      <c r="B1250" s="79" t="s">
        <v>62</v>
      </c>
      <c r="C1250" s="84" t="s">
        <v>63</v>
      </c>
      <c r="D1250" s="85"/>
      <c r="E1250" s="85"/>
      <c r="F1250" s="86"/>
      <c r="G1250" s="86"/>
      <c r="H1250" s="87" t="str">
        <f t="shared" si="79"/>
        <v/>
      </c>
      <c r="I1250" s="25"/>
      <c r="J1250" s="17"/>
      <c r="K1250" s="7"/>
      <c r="L1250" s="7"/>
      <c r="M1250" s="7"/>
      <c r="N1250" s="7"/>
    </row>
    <row r="1251" spans="1:14" ht="13.2" x14ac:dyDescent="0.25">
      <c r="A1251" s="7"/>
      <c r="B1251" s="88"/>
      <c r="C1251" s="35" t="s">
        <v>64</v>
      </c>
      <c r="D1251" s="72">
        <v>2</v>
      </c>
      <c r="E1251" s="72">
        <v>16</v>
      </c>
      <c r="F1251" s="85"/>
      <c r="G1251" s="72">
        <v>10.5</v>
      </c>
      <c r="H1251" s="73">
        <f t="shared" si="79"/>
        <v>336</v>
      </c>
      <c r="I1251" s="25"/>
      <c r="J1251" s="17"/>
      <c r="K1251" s="7"/>
      <c r="L1251" s="7"/>
      <c r="M1251" s="7"/>
      <c r="N1251" s="7"/>
    </row>
    <row r="1252" spans="1:14" ht="13.2" x14ac:dyDescent="0.25">
      <c r="A1252" s="7"/>
      <c r="B1252" s="88"/>
      <c r="C1252" s="35" t="s">
        <v>65</v>
      </c>
      <c r="D1252" s="72">
        <v>2</v>
      </c>
      <c r="E1252" s="72">
        <v>25</v>
      </c>
      <c r="F1252" s="89"/>
      <c r="G1252" s="72">
        <f>G1251</f>
        <v>10.5</v>
      </c>
      <c r="H1252" s="73">
        <f t="shared" si="79"/>
        <v>525</v>
      </c>
      <c r="I1252" s="25"/>
      <c r="J1252" s="17"/>
      <c r="K1252" s="7"/>
      <c r="L1252" s="7"/>
      <c r="M1252" s="7"/>
      <c r="N1252" s="7"/>
    </row>
    <row r="1253" spans="1:14" ht="13.2" x14ac:dyDescent="0.25">
      <c r="A1253" s="7"/>
      <c r="B1253" s="88"/>
      <c r="C1253" s="35" t="s">
        <v>66</v>
      </c>
      <c r="D1253" s="72">
        <v>2</v>
      </c>
      <c r="E1253" s="72">
        <v>25</v>
      </c>
      <c r="F1253" s="89"/>
      <c r="G1253" s="72">
        <f>G1251</f>
        <v>10.5</v>
      </c>
      <c r="H1253" s="73">
        <f t="shared" si="79"/>
        <v>525</v>
      </c>
      <c r="I1253" s="25"/>
      <c r="J1253" s="17"/>
      <c r="K1253" s="7"/>
      <c r="L1253" s="7"/>
      <c r="M1253" s="7"/>
      <c r="N1253" s="7"/>
    </row>
    <row r="1254" spans="1:14" ht="13.2" x14ac:dyDescent="0.25">
      <c r="A1254" s="7"/>
      <c r="B1254" s="88"/>
      <c r="C1254" s="35" t="s">
        <v>67</v>
      </c>
      <c r="D1254" s="72">
        <v>2</v>
      </c>
      <c r="E1254" s="72">
        <v>16</v>
      </c>
      <c r="F1254" s="89"/>
      <c r="G1254" s="72">
        <f>G1251</f>
        <v>10.5</v>
      </c>
      <c r="H1254" s="73">
        <f t="shared" si="79"/>
        <v>336</v>
      </c>
      <c r="I1254" s="25"/>
      <c r="J1254" s="17"/>
      <c r="K1254" s="7"/>
      <c r="L1254" s="7"/>
      <c r="M1254" s="7"/>
      <c r="N1254" s="7"/>
    </row>
    <row r="1255" spans="1:14" ht="13.2" x14ac:dyDescent="0.25">
      <c r="A1255" s="7"/>
      <c r="B1255" s="88"/>
      <c r="C1255" s="35" t="s">
        <v>68</v>
      </c>
      <c r="D1255" s="72">
        <v>2</v>
      </c>
      <c r="E1255" s="72">
        <v>25</v>
      </c>
      <c r="F1255" s="89"/>
      <c r="G1255" s="72">
        <f>G1251</f>
        <v>10.5</v>
      </c>
      <c r="H1255" s="73">
        <f t="shared" si="79"/>
        <v>525</v>
      </c>
      <c r="I1255" s="25"/>
      <c r="J1255" s="17"/>
      <c r="K1255" s="7"/>
      <c r="L1255" s="7"/>
      <c r="M1255" s="7"/>
      <c r="N1255" s="7"/>
    </row>
    <row r="1256" spans="1:14" ht="13.2" x14ac:dyDescent="0.25">
      <c r="A1256" s="7"/>
      <c r="B1256" s="88"/>
      <c r="C1256" s="35" t="s">
        <v>69</v>
      </c>
      <c r="D1256" s="72">
        <v>2</v>
      </c>
      <c r="E1256" s="72">
        <v>25</v>
      </c>
      <c r="F1256" s="89"/>
      <c r="G1256" s="72">
        <f>G1251</f>
        <v>10.5</v>
      </c>
      <c r="H1256" s="73">
        <f t="shared" si="79"/>
        <v>525</v>
      </c>
      <c r="I1256" s="25"/>
      <c r="J1256" s="17"/>
      <c r="K1256" s="7"/>
      <c r="L1256" s="7"/>
      <c r="M1256" s="7"/>
      <c r="N1256" s="7"/>
    </row>
    <row r="1257" spans="1:14" ht="13.2" x14ac:dyDescent="0.25">
      <c r="A1257" s="7"/>
      <c r="B1257" s="88"/>
      <c r="C1257" s="35" t="s">
        <v>70</v>
      </c>
      <c r="D1257" s="72">
        <v>2</v>
      </c>
      <c r="E1257" s="72">
        <v>16</v>
      </c>
      <c r="F1257" s="89"/>
      <c r="G1257" s="72">
        <f>G1251</f>
        <v>10.5</v>
      </c>
      <c r="H1257" s="73">
        <f t="shared" si="79"/>
        <v>336</v>
      </c>
      <c r="I1257" s="25"/>
      <c r="J1257" s="17"/>
      <c r="K1257" s="7"/>
      <c r="L1257" s="7"/>
      <c r="M1257" s="7"/>
      <c r="N1257" s="7"/>
    </row>
    <row r="1258" spans="1:14" ht="13.2" x14ac:dyDescent="0.25">
      <c r="A1258" s="7"/>
      <c r="B1258" s="88"/>
      <c r="C1258" s="84" t="s">
        <v>71</v>
      </c>
      <c r="D1258" s="72">
        <v>2</v>
      </c>
      <c r="E1258" s="72">
        <v>16</v>
      </c>
      <c r="F1258" s="89"/>
      <c r="G1258" s="72">
        <f>G1251</f>
        <v>10.5</v>
      </c>
      <c r="H1258" s="73">
        <f t="shared" si="79"/>
        <v>336</v>
      </c>
      <c r="I1258" s="25"/>
      <c r="J1258" s="17"/>
      <c r="K1258" s="7"/>
      <c r="L1258" s="7"/>
      <c r="M1258" s="7"/>
      <c r="N1258" s="7"/>
    </row>
    <row r="1259" spans="1:14" ht="13.2" x14ac:dyDescent="0.25">
      <c r="A1259" s="7"/>
      <c r="B1259" s="79"/>
      <c r="C1259" s="84"/>
      <c r="D1259" s="72"/>
      <c r="E1259" s="72"/>
      <c r="F1259" s="89"/>
      <c r="G1259" s="72"/>
      <c r="H1259" s="73" t="str">
        <f t="shared" si="79"/>
        <v/>
      </c>
      <c r="I1259" s="25"/>
      <c r="J1259" s="17"/>
      <c r="K1259" s="7"/>
      <c r="L1259" s="7"/>
      <c r="M1259" s="7"/>
      <c r="N1259" s="7"/>
    </row>
    <row r="1260" spans="1:14" ht="13.2" x14ac:dyDescent="0.25">
      <c r="A1260" s="7"/>
      <c r="B1260" s="88" t="s">
        <v>72</v>
      </c>
      <c r="C1260" s="35" t="s">
        <v>73</v>
      </c>
      <c r="D1260" s="72"/>
      <c r="E1260" s="72"/>
      <c r="F1260" s="89"/>
      <c r="G1260" s="72"/>
      <c r="H1260" s="73" t="str">
        <f t="shared" si="79"/>
        <v/>
      </c>
      <c r="I1260" s="25"/>
      <c r="J1260" s="17"/>
      <c r="K1260" s="7"/>
      <c r="L1260" s="7"/>
      <c r="M1260" s="7"/>
      <c r="N1260" s="7"/>
    </row>
    <row r="1261" spans="1:14" ht="13.2" x14ac:dyDescent="0.25">
      <c r="A1261" s="7"/>
      <c r="B1261" s="88"/>
      <c r="C1261" s="35" t="s">
        <v>74</v>
      </c>
      <c r="D1261" s="72">
        <v>2</v>
      </c>
      <c r="E1261" s="72">
        <v>43.25</v>
      </c>
      <c r="F1261" s="89"/>
      <c r="G1261" s="72">
        <v>13</v>
      </c>
      <c r="H1261" s="73">
        <f t="shared" si="79"/>
        <v>1124.5</v>
      </c>
      <c r="I1261" s="75"/>
      <c r="J1261" s="17"/>
      <c r="K1261" s="7"/>
      <c r="L1261" s="7"/>
      <c r="M1261" s="7"/>
      <c r="N1261" s="7"/>
    </row>
    <row r="1262" spans="1:14" ht="13.2" x14ac:dyDescent="0.25">
      <c r="A1262" s="7"/>
      <c r="B1262" s="88"/>
      <c r="C1262" s="35" t="s">
        <v>68</v>
      </c>
      <c r="D1262" s="72">
        <v>2</v>
      </c>
      <c r="E1262" s="72">
        <v>25</v>
      </c>
      <c r="F1262" s="89"/>
      <c r="G1262" s="72">
        <f>G1261</f>
        <v>13</v>
      </c>
      <c r="H1262" s="73">
        <f t="shared" si="79"/>
        <v>650</v>
      </c>
      <c r="I1262" s="75"/>
      <c r="J1262" s="17"/>
      <c r="K1262" s="7"/>
      <c r="L1262" s="7"/>
      <c r="M1262" s="7"/>
      <c r="N1262" s="7"/>
    </row>
    <row r="1263" spans="1:14" ht="13.2" x14ac:dyDescent="0.25">
      <c r="A1263" s="7"/>
      <c r="B1263" s="88"/>
      <c r="C1263" s="35" t="s">
        <v>183</v>
      </c>
      <c r="D1263" s="72">
        <v>2</v>
      </c>
      <c r="E1263" s="72">
        <v>16</v>
      </c>
      <c r="F1263" s="89"/>
      <c r="G1263" s="72">
        <f>G1261</f>
        <v>13</v>
      </c>
      <c r="H1263" s="73">
        <f t="shared" si="79"/>
        <v>416</v>
      </c>
      <c r="I1263" s="75"/>
      <c r="J1263" s="17"/>
      <c r="K1263" s="7"/>
      <c r="L1263" s="7"/>
      <c r="M1263" s="7"/>
      <c r="N1263" s="7"/>
    </row>
    <row r="1264" spans="1:14" ht="13.2" x14ac:dyDescent="0.25">
      <c r="A1264" s="7"/>
      <c r="B1264" s="88"/>
      <c r="C1264" s="35" t="s">
        <v>71</v>
      </c>
      <c r="D1264" s="72">
        <v>2</v>
      </c>
      <c r="E1264" s="72">
        <v>16</v>
      </c>
      <c r="F1264" s="89"/>
      <c r="G1264" s="72">
        <f>G1261</f>
        <v>13</v>
      </c>
      <c r="H1264" s="73">
        <f t="shared" si="79"/>
        <v>416</v>
      </c>
      <c r="I1264" s="75"/>
      <c r="J1264" s="17"/>
      <c r="K1264" s="7"/>
      <c r="L1264" s="7"/>
      <c r="M1264" s="7"/>
      <c r="N1264" s="7"/>
    </row>
    <row r="1265" spans="1:14" ht="13.2" x14ac:dyDescent="0.25">
      <c r="A1265" s="7"/>
      <c r="B1265" s="88"/>
      <c r="C1265" s="35" t="s">
        <v>76</v>
      </c>
      <c r="D1265" s="72">
        <v>2</v>
      </c>
      <c r="E1265" s="72">
        <v>9</v>
      </c>
      <c r="F1265" s="89"/>
      <c r="G1265" s="72">
        <f>G1261</f>
        <v>13</v>
      </c>
      <c r="H1265" s="73">
        <f t="shared" si="79"/>
        <v>234</v>
      </c>
      <c r="I1265" s="75"/>
      <c r="J1265" s="17"/>
      <c r="K1265" s="7"/>
      <c r="L1265" s="7"/>
      <c r="M1265" s="7"/>
      <c r="N1265" s="7"/>
    </row>
    <row r="1266" spans="1:14" ht="13.2" x14ac:dyDescent="0.25">
      <c r="A1266" s="7"/>
      <c r="B1266" s="88"/>
      <c r="C1266" s="84" t="s">
        <v>77</v>
      </c>
      <c r="D1266" s="72">
        <v>2</v>
      </c>
      <c r="E1266" s="72">
        <v>25</v>
      </c>
      <c r="F1266" s="89"/>
      <c r="G1266" s="72">
        <f>G1261</f>
        <v>13</v>
      </c>
      <c r="H1266" s="73">
        <f t="shared" si="79"/>
        <v>650</v>
      </c>
      <c r="I1266" s="75"/>
      <c r="J1266" s="17"/>
      <c r="K1266" s="7"/>
      <c r="L1266" s="7"/>
      <c r="M1266" s="7"/>
      <c r="N1266" s="7"/>
    </row>
    <row r="1267" spans="1:14" ht="13.2" x14ac:dyDescent="0.25">
      <c r="A1267" s="7"/>
      <c r="B1267" s="79"/>
      <c r="C1267" s="84"/>
      <c r="D1267" s="72"/>
      <c r="E1267" s="72"/>
      <c r="F1267" s="89"/>
      <c r="G1267" s="72"/>
      <c r="H1267" s="73" t="str">
        <f t="shared" si="79"/>
        <v/>
      </c>
      <c r="I1267" s="75"/>
      <c r="J1267" s="17"/>
      <c r="K1267" s="7"/>
      <c r="L1267" s="7"/>
      <c r="M1267" s="7"/>
      <c r="N1267" s="7"/>
    </row>
    <row r="1268" spans="1:14" ht="13.2" x14ac:dyDescent="0.25">
      <c r="A1268" s="7"/>
      <c r="B1268" s="88" t="s">
        <v>78</v>
      </c>
      <c r="C1268" s="84" t="s">
        <v>79</v>
      </c>
      <c r="D1268" s="72"/>
      <c r="E1268" s="72"/>
      <c r="F1268" s="89"/>
      <c r="G1268" s="72"/>
      <c r="H1268" s="73" t="str">
        <f t="shared" si="79"/>
        <v/>
      </c>
      <c r="I1268" s="75"/>
      <c r="J1268" s="17"/>
      <c r="K1268" s="7"/>
      <c r="L1268" s="7"/>
      <c r="M1268" s="7"/>
      <c r="N1268" s="7"/>
    </row>
    <row r="1269" spans="1:14" ht="13.2" x14ac:dyDescent="0.25">
      <c r="A1269" s="7"/>
      <c r="B1269" s="88"/>
      <c r="C1269" s="84" t="s">
        <v>80</v>
      </c>
      <c r="D1269" s="72">
        <v>2</v>
      </c>
      <c r="E1269" s="72">
        <v>6.17</v>
      </c>
      <c r="F1269" s="89"/>
      <c r="G1269" s="72">
        <f>G1251</f>
        <v>10.5</v>
      </c>
      <c r="H1269" s="73">
        <f t="shared" si="79"/>
        <v>129.57</v>
      </c>
      <c r="I1269" s="75"/>
      <c r="J1269" s="17"/>
      <c r="K1269" s="7"/>
      <c r="L1269" s="7"/>
      <c r="M1269" s="7"/>
      <c r="N1269" s="7"/>
    </row>
    <row r="1270" spans="1:14" ht="13.2" x14ac:dyDescent="0.25">
      <c r="A1270" s="7"/>
      <c r="B1270" s="88"/>
      <c r="C1270" s="84" t="s">
        <v>81</v>
      </c>
      <c r="D1270" s="72">
        <v>1</v>
      </c>
      <c r="E1270" s="72">
        <v>7</v>
      </c>
      <c r="F1270" s="89"/>
      <c r="G1270" s="72">
        <f>G1251</f>
        <v>10.5</v>
      </c>
      <c r="H1270" s="73">
        <f t="shared" si="79"/>
        <v>73.5</v>
      </c>
      <c r="I1270" s="75"/>
      <c r="J1270" s="17"/>
      <c r="K1270" s="7"/>
      <c r="L1270" s="7"/>
      <c r="M1270" s="7"/>
      <c r="N1270" s="7"/>
    </row>
    <row r="1271" spans="1:14" ht="13.2" x14ac:dyDescent="0.25">
      <c r="A1271" s="7"/>
      <c r="B1271" s="90"/>
      <c r="C1271" s="91"/>
      <c r="D1271" s="72"/>
      <c r="E1271" s="72"/>
      <c r="F1271" s="89"/>
      <c r="G1271" s="72"/>
      <c r="H1271" s="73" t="str">
        <f t="shared" si="79"/>
        <v/>
      </c>
      <c r="I1271" s="25"/>
      <c r="J1271" s="17"/>
      <c r="K1271" s="7"/>
      <c r="L1271" s="7"/>
      <c r="M1271" s="7"/>
      <c r="N1271" s="7"/>
    </row>
    <row r="1272" spans="1:14" ht="13.2" x14ac:dyDescent="0.25">
      <c r="A1272" s="7"/>
      <c r="B1272" s="88" t="s">
        <v>109</v>
      </c>
      <c r="C1272" s="74" t="s">
        <v>244</v>
      </c>
      <c r="D1272" s="72">
        <v>2</v>
      </c>
      <c r="E1272" s="72">
        <v>31</v>
      </c>
      <c r="F1272" s="89"/>
      <c r="G1272" s="72">
        <v>3.5</v>
      </c>
      <c r="H1272" s="73" t="str">
        <f t="shared" si="79"/>
        <v/>
      </c>
      <c r="I1272" s="25">
        <v>0</v>
      </c>
      <c r="J1272" s="17"/>
      <c r="K1272" s="7"/>
      <c r="L1272" s="7"/>
      <c r="M1272" s="7"/>
      <c r="N1272" s="7"/>
    </row>
    <row r="1273" spans="1:14" ht="13.2" x14ac:dyDescent="0.25">
      <c r="A1273" s="7"/>
      <c r="B1273" s="90"/>
      <c r="C1273" s="91"/>
      <c r="D1273" s="72"/>
      <c r="E1273" s="72"/>
      <c r="F1273" s="89"/>
      <c r="G1273" s="72"/>
      <c r="H1273" s="73" t="str">
        <f t="shared" si="79"/>
        <v/>
      </c>
      <c r="I1273" s="25"/>
      <c r="J1273" s="17"/>
      <c r="K1273" s="7"/>
      <c r="L1273" s="7"/>
      <c r="M1273" s="7"/>
      <c r="N1273" s="7"/>
    </row>
    <row r="1274" spans="1:14" ht="13.2" x14ac:dyDescent="0.25">
      <c r="A1274" s="7"/>
      <c r="B1274" s="79" t="s">
        <v>132</v>
      </c>
      <c r="C1274" s="92" t="s">
        <v>216</v>
      </c>
      <c r="D1274" s="72"/>
      <c r="E1274" s="72"/>
      <c r="F1274" s="89"/>
      <c r="G1274" s="72"/>
      <c r="H1274" s="73" t="str">
        <f t="shared" si="79"/>
        <v/>
      </c>
      <c r="I1274" s="25"/>
      <c r="J1274" s="17"/>
      <c r="K1274" s="7"/>
      <c r="L1274" s="7"/>
      <c r="M1274" s="7"/>
      <c r="N1274" s="7"/>
    </row>
    <row r="1275" spans="1:14" ht="13.2" x14ac:dyDescent="0.25">
      <c r="A1275" s="7"/>
      <c r="B1275" s="90"/>
      <c r="C1275" s="92" t="s">
        <v>217</v>
      </c>
      <c r="D1275" s="72">
        <v>4</v>
      </c>
      <c r="E1275" s="72">
        <v>303.5</v>
      </c>
      <c r="F1275" s="89">
        <v>0.5</v>
      </c>
      <c r="G1275" s="72"/>
      <c r="H1275" s="73" t="str">
        <f t="shared" si="79"/>
        <v/>
      </c>
      <c r="I1275" s="25">
        <v>0</v>
      </c>
      <c r="J1275" s="17"/>
      <c r="K1275" s="7"/>
      <c r="L1275" s="7"/>
      <c r="M1275" s="7"/>
      <c r="N1275" s="7"/>
    </row>
    <row r="1276" spans="1:14" ht="13.2" x14ac:dyDescent="0.25">
      <c r="A1276" s="7"/>
      <c r="B1276" s="90"/>
      <c r="C1276" s="91"/>
      <c r="D1276" s="72"/>
      <c r="E1276" s="72"/>
      <c r="F1276" s="89"/>
      <c r="G1276" s="72"/>
      <c r="H1276" s="73" t="str">
        <f t="shared" si="79"/>
        <v/>
      </c>
      <c r="I1276" s="25"/>
      <c r="J1276" s="17"/>
      <c r="K1276" s="7"/>
      <c r="L1276" s="7"/>
      <c r="M1276" s="7"/>
      <c r="N1276" s="7"/>
    </row>
    <row r="1277" spans="1:14" ht="13.2" x14ac:dyDescent="0.25">
      <c r="A1277" s="7"/>
      <c r="B1277" s="79" t="s">
        <v>136</v>
      </c>
      <c r="C1277" s="92" t="s">
        <v>263</v>
      </c>
      <c r="D1277" s="72"/>
      <c r="E1277" s="72"/>
      <c r="F1277" s="89"/>
      <c r="G1277" s="72"/>
      <c r="H1277" s="73" t="str">
        <f t="shared" si="79"/>
        <v/>
      </c>
      <c r="I1277" s="25"/>
      <c r="J1277" s="17"/>
      <c r="K1277" s="7"/>
      <c r="L1277" s="7"/>
      <c r="M1277" s="7"/>
      <c r="N1277" s="7"/>
    </row>
    <row r="1278" spans="1:14" ht="13.2" x14ac:dyDescent="0.25">
      <c r="A1278" s="7"/>
      <c r="B1278" s="90"/>
      <c r="C1278" s="92" t="s">
        <v>187</v>
      </c>
      <c r="D1278" s="72">
        <v>4</v>
      </c>
      <c r="E1278" s="72">
        <v>357</v>
      </c>
      <c r="F1278" s="89">
        <v>0.25</v>
      </c>
      <c r="G1278" s="72"/>
      <c r="H1278" s="73" t="str">
        <f t="shared" si="79"/>
        <v/>
      </c>
      <c r="I1278" s="25">
        <v>0</v>
      </c>
      <c r="J1278" s="17"/>
      <c r="K1278" s="7"/>
      <c r="L1278" s="7"/>
      <c r="M1278" s="7"/>
      <c r="N1278" s="7"/>
    </row>
    <row r="1279" spans="1:14" ht="13.2" x14ac:dyDescent="0.25">
      <c r="A1279" s="7"/>
      <c r="B1279" s="90"/>
      <c r="C1279" s="91"/>
      <c r="D1279" s="72"/>
      <c r="E1279" s="72"/>
      <c r="F1279" s="89"/>
      <c r="G1279" s="72"/>
      <c r="H1279" s="73" t="str">
        <f t="shared" si="79"/>
        <v/>
      </c>
      <c r="I1279" s="25"/>
      <c r="J1279" s="17"/>
      <c r="K1279" s="7"/>
      <c r="L1279" s="7"/>
      <c r="M1279" s="7"/>
      <c r="N1279" s="7"/>
    </row>
    <row r="1280" spans="1:14" ht="13.2" x14ac:dyDescent="0.25">
      <c r="A1280" s="7"/>
      <c r="B1280" s="79" t="s">
        <v>139</v>
      </c>
      <c r="C1280" s="35" t="s">
        <v>188</v>
      </c>
      <c r="D1280" s="30"/>
      <c r="E1280" s="30"/>
      <c r="F1280" s="30"/>
      <c r="G1280" s="30"/>
      <c r="H1280" s="73" t="str">
        <f t="shared" si="79"/>
        <v/>
      </c>
      <c r="I1280" s="25"/>
      <c r="J1280" s="17"/>
      <c r="K1280" s="7"/>
      <c r="L1280" s="7"/>
      <c r="M1280" s="7"/>
      <c r="N1280" s="7"/>
    </row>
    <row r="1281" spans="1:14" ht="13.2" x14ac:dyDescent="0.25">
      <c r="A1281" s="7"/>
      <c r="B1281" s="90"/>
      <c r="C1281" s="35" t="s">
        <v>189</v>
      </c>
      <c r="D1281" s="30">
        <v>2</v>
      </c>
      <c r="E1281" s="30">
        <v>25.75</v>
      </c>
      <c r="F1281" s="30"/>
      <c r="G1281" s="30">
        <v>1.5</v>
      </c>
      <c r="H1281" s="73" t="str">
        <f t="shared" si="79"/>
        <v/>
      </c>
      <c r="I1281" s="25">
        <v>0</v>
      </c>
      <c r="J1281" s="17"/>
      <c r="K1281" s="7"/>
      <c r="L1281" s="7"/>
      <c r="M1281" s="7"/>
      <c r="N1281" s="7"/>
    </row>
    <row r="1282" spans="1:14" ht="13.2" x14ac:dyDescent="0.25">
      <c r="A1282" s="7"/>
      <c r="B1282" s="90"/>
      <c r="C1282" s="35" t="s">
        <v>190</v>
      </c>
      <c r="D1282" s="30">
        <v>2</v>
      </c>
      <c r="E1282" s="30">
        <v>9</v>
      </c>
      <c r="F1282" s="30"/>
      <c r="G1282" s="30">
        <v>1.5</v>
      </c>
      <c r="H1282" s="73" t="str">
        <f t="shared" si="79"/>
        <v/>
      </c>
      <c r="I1282" s="25">
        <v>0</v>
      </c>
      <c r="J1282" s="17"/>
      <c r="K1282" s="7"/>
      <c r="L1282" s="7"/>
      <c r="M1282" s="7"/>
      <c r="N1282" s="7"/>
    </row>
    <row r="1283" spans="1:14" ht="13.2" x14ac:dyDescent="0.25">
      <c r="A1283" s="7"/>
      <c r="B1283" s="90"/>
      <c r="C1283" s="91"/>
      <c r="D1283" s="72"/>
      <c r="E1283" s="72"/>
      <c r="F1283" s="89"/>
      <c r="G1283" s="72"/>
      <c r="H1283" s="73" t="str">
        <f t="shared" si="79"/>
        <v/>
      </c>
      <c r="I1283" s="25"/>
      <c r="J1283" s="17"/>
      <c r="K1283" s="7"/>
      <c r="L1283" s="7"/>
      <c r="M1283" s="7"/>
      <c r="N1283" s="7"/>
    </row>
    <row r="1284" spans="1:14" ht="13.2" x14ac:dyDescent="0.25">
      <c r="A1284" s="7"/>
      <c r="B1284" s="79" t="s">
        <v>143</v>
      </c>
      <c r="C1284" s="92" t="s">
        <v>191</v>
      </c>
      <c r="D1284" s="72"/>
      <c r="E1284" s="72"/>
      <c r="F1284" s="89"/>
      <c r="G1284" s="72"/>
      <c r="H1284" s="73" t="str">
        <f t="shared" si="79"/>
        <v/>
      </c>
      <c r="I1284" s="25"/>
      <c r="J1284" s="17"/>
      <c r="K1284" s="7"/>
      <c r="L1284" s="7"/>
      <c r="M1284" s="7"/>
      <c r="N1284" s="7"/>
    </row>
    <row r="1285" spans="1:14" ht="13.2" x14ac:dyDescent="0.25">
      <c r="A1285" s="7"/>
      <c r="B1285" s="90"/>
      <c r="C1285" s="92" t="s">
        <v>192</v>
      </c>
      <c r="D1285" s="72">
        <v>32</v>
      </c>
      <c r="E1285" s="72">
        <v>24</v>
      </c>
      <c r="F1285" s="89">
        <v>0.25</v>
      </c>
      <c r="G1285" s="72"/>
      <c r="H1285" s="73">
        <f t="shared" si="79"/>
        <v>192</v>
      </c>
      <c r="I1285" s="25"/>
      <c r="J1285" s="17"/>
      <c r="K1285" s="7"/>
      <c r="L1285" s="7"/>
      <c r="M1285" s="7"/>
      <c r="N1285" s="7"/>
    </row>
    <row r="1286" spans="1:14" ht="13.2" x14ac:dyDescent="0.25">
      <c r="A1286" s="7"/>
      <c r="B1286" s="90"/>
      <c r="C1286" s="92" t="s">
        <v>193</v>
      </c>
      <c r="D1286" s="72">
        <v>8</v>
      </c>
      <c r="E1286" s="72">
        <v>18</v>
      </c>
      <c r="F1286" s="89">
        <v>0.25</v>
      </c>
      <c r="G1286" s="72"/>
      <c r="H1286" s="73">
        <f t="shared" si="79"/>
        <v>36</v>
      </c>
      <c r="I1286" s="25"/>
      <c r="J1286" s="17"/>
      <c r="K1286" s="7"/>
      <c r="L1286" s="7"/>
      <c r="M1286" s="7"/>
      <c r="N1286" s="7"/>
    </row>
    <row r="1287" spans="1:14" ht="13.2" x14ac:dyDescent="0.25">
      <c r="A1287" s="7"/>
      <c r="B1287" s="90"/>
      <c r="C1287" s="91"/>
      <c r="D1287" s="72"/>
      <c r="E1287" s="72"/>
      <c r="F1287" s="89"/>
      <c r="G1287" s="72"/>
      <c r="H1287" s="73" t="str">
        <f t="shared" si="79"/>
        <v/>
      </c>
      <c r="I1287" s="25"/>
      <c r="J1287" s="17"/>
      <c r="K1287" s="7"/>
      <c r="L1287" s="7"/>
      <c r="M1287" s="7"/>
      <c r="N1287" s="7"/>
    </row>
    <row r="1288" spans="1:14" ht="13.2" x14ac:dyDescent="0.25">
      <c r="A1288" s="7"/>
      <c r="B1288" s="79" t="s">
        <v>151</v>
      </c>
      <c r="C1288" s="92" t="s">
        <v>264</v>
      </c>
      <c r="D1288" s="72"/>
      <c r="E1288" s="72"/>
      <c r="F1288" s="89"/>
      <c r="G1288" s="72"/>
      <c r="H1288" s="73" t="str">
        <f t="shared" si="79"/>
        <v/>
      </c>
      <c r="I1288" s="25"/>
      <c r="J1288" s="17"/>
      <c r="K1288" s="7"/>
      <c r="L1288" s="7"/>
      <c r="M1288" s="7"/>
      <c r="N1288" s="7"/>
    </row>
    <row r="1289" spans="1:14" ht="13.2" x14ac:dyDescent="0.25">
      <c r="A1289" s="7"/>
      <c r="B1289" s="90"/>
      <c r="C1289" s="92" t="s">
        <v>227</v>
      </c>
      <c r="D1289" s="72">
        <v>1</v>
      </c>
      <c r="E1289" s="72">
        <v>143</v>
      </c>
      <c r="F1289" s="89"/>
      <c r="G1289" s="72">
        <v>3</v>
      </c>
      <c r="H1289" s="73" t="str">
        <f t="shared" si="79"/>
        <v/>
      </c>
      <c r="I1289" s="25">
        <v>0</v>
      </c>
      <c r="J1289" s="17"/>
      <c r="K1289" s="7"/>
      <c r="L1289" s="7"/>
      <c r="M1289" s="7"/>
      <c r="N1289" s="7"/>
    </row>
    <row r="1290" spans="1:14" ht="13.2" x14ac:dyDescent="0.25">
      <c r="A1290" s="7"/>
      <c r="B1290" s="90"/>
      <c r="C1290" s="91"/>
      <c r="D1290" s="72"/>
      <c r="E1290" s="72"/>
      <c r="F1290" s="89"/>
      <c r="G1290" s="72"/>
      <c r="H1290" s="73" t="str">
        <f t="shared" si="79"/>
        <v/>
      </c>
      <c r="I1290" s="25"/>
      <c r="J1290" s="17"/>
      <c r="K1290" s="7"/>
      <c r="L1290" s="7"/>
      <c r="M1290" s="7"/>
      <c r="N1290" s="7"/>
    </row>
    <row r="1291" spans="1:14" ht="13.2" x14ac:dyDescent="0.25">
      <c r="A1291" s="7"/>
      <c r="B1291" s="79" t="s">
        <v>200</v>
      </c>
      <c r="C1291" s="92" t="s">
        <v>265</v>
      </c>
      <c r="D1291" s="72"/>
      <c r="E1291" s="72"/>
      <c r="F1291" s="89"/>
      <c r="G1291" s="72"/>
      <c r="H1291" s="73" t="str">
        <f t="shared" si="79"/>
        <v/>
      </c>
      <c r="I1291" s="25"/>
      <c r="J1291" s="17"/>
      <c r="K1291" s="7"/>
      <c r="L1291" s="7"/>
      <c r="M1291" s="7"/>
      <c r="N1291" s="7"/>
    </row>
    <row r="1292" spans="1:14" ht="13.2" x14ac:dyDescent="0.25">
      <c r="A1292" s="7"/>
      <c r="B1292" s="90"/>
      <c r="C1292" s="92" t="s">
        <v>266</v>
      </c>
      <c r="D1292" s="72">
        <v>2</v>
      </c>
      <c r="E1292" s="72">
        <v>19</v>
      </c>
      <c r="F1292" s="89"/>
      <c r="G1292" s="72">
        <v>5</v>
      </c>
      <c r="H1292" s="73">
        <f t="shared" si="79"/>
        <v>190</v>
      </c>
      <c r="I1292" s="25"/>
      <c r="J1292" s="17"/>
      <c r="K1292" s="7"/>
      <c r="L1292" s="7"/>
      <c r="M1292" s="7"/>
      <c r="N1292" s="7"/>
    </row>
    <row r="1293" spans="1:14" ht="13.2" x14ac:dyDescent="0.25">
      <c r="A1293" s="7"/>
      <c r="B1293" s="90"/>
      <c r="C1293" s="91"/>
      <c r="D1293" s="72"/>
      <c r="E1293" s="72"/>
      <c r="F1293" s="89"/>
      <c r="G1293" s="72"/>
      <c r="H1293" s="73" t="str">
        <f t="shared" si="79"/>
        <v/>
      </c>
      <c r="I1293" s="25"/>
      <c r="J1293" s="17"/>
      <c r="K1293" s="7"/>
      <c r="L1293" s="7"/>
      <c r="M1293" s="7"/>
      <c r="N1293" s="7"/>
    </row>
    <row r="1294" spans="1:14" ht="13.2" x14ac:dyDescent="0.25">
      <c r="A1294" s="7"/>
      <c r="B1294" s="79" t="s">
        <v>267</v>
      </c>
      <c r="C1294" s="92" t="s">
        <v>268</v>
      </c>
      <c r="D1294" s="72"/>
      <c r="E1294" s="72"/>
      <c r="F1294" s="89"/>
      <c r="G1294" s="72"/>
      <c r="H1294" s="73" t="str">
        <f t="shared" si="79"/>
        <v/>
      </c>
      <c r="I1294" s="25"/>
      <c r="J1294" s="17"/>
      <c r="K1294" s="7"/>
      <c r="L1294" s="7"/>
      <c r="M1294" s="7"/>
      <c r="N1294" s="7"/>
    </row>
    <row r="1295" spans="1:14" ht="13.2" x14ac:dyDescent="0.25">
      <c r="A1295" s="7"/>
      <c r="B1295" s="90"/>
      <c r="C1295" s="92" t="s">
        <v>269</v>
      </c>
      <c r="D1295" s="72">
        <v>1</v>
      </c>
      <c r="E1295" s="72">
        <v>49.5</v>
      </c>
      <c r="F1295" s="89"/>
      <c r="G1295" s="72">
        <v>3.5</v>
      </c>
      <c r="H1295" s="73">
        <f t="shared" si="79"/>
        <v>173.25</v>
      </c>
      <c r="I1295" s="25"/>
      <c r="J1295" s="17"/>
      <c r="K1295" s="7"/>
      <c r="L1295" s="7"/>
      <c r="M1295" s="7"/>
      <c r="N1295" s="7"/>
    </row>
    <row r="1296" spans="1:14" ht="13.2" x14ac:dyDescent="0.25">
      <c r="A1296" s="7"/>
      <c r="B1296" s="90"/>
      <c r="C1296" s="92" t="s">
        <v>270</v>
      </c>
      <c r="D1296" s="72">
        <v>1</v>
      </c>
      <c r="E1296" s="72">
        <v>26.5</v>
      </c>
      <c r="F1296" s="89"/>
      <c r="G1296" s="72">
        <v>3.5</v>
      </c>
      <c r="H1296" s="73">
        <f t="shared" si="79"/>
        <v>92.75</v>
      </c>
      <c r="I1296" s="25"/>
      <c r="J1296" s="17"/>
      <c r="K1296" s="7"/>
      <c r="L1296" s="7"/>
      <c r="M1296" s="7"/>
      <c r="N1296" s="7"/>
    </row>
    <row r="1297" spans="1:14" ht="13.2" x14ac:dyDescent="0.25">
      <c r="A1297" s="7"/>
      <c r="B1297" s="90"/>
      <c r="C1297" s="92" t="s">
        <v>271</v>
      </c>
      <c r="D1297" s="72">
        <v>1</v>
      </c>
      <c r="E1297" s="72">
        <v>26.5</v>
      </c>
      <c r="F1297" s="89"/>
      <c r="G1297" s="72">
        <v>3.5</v>
      </c>
      <c r="H1297" s="73">
        <f t="shared" si="79"/>
        <v>92.75</v>
      </c>
      <c r="I1297" s="25"/>
      <c r="J1297" s="17"/>
      <c r="K1297" s="7"/>
      <c r="L1297" s="7"/>
      <c r="M1297" s="7"/>
      <c r="N1297" s="7"/>
    </row>
    <row r="1298" spans="1:14" ht="13.2" x14ac:dyDescent="0.25">
      <c r="A1298" s="7"/>
      <c r="B1298" s="90"/>
      <c r="C1298" s="92" t="s">
        <v>272</v>
      </c>
      <c r="D1298" s="72">
        <v>1</v>
      </c>
      <c r="E1298" s="72">
        <v>49.5</v>
      </c>
      <c r="F1298" s="89"/>
      <c r="G1298" s="72">
        <v>3.5</v>
      </c>
      <c r="H1298" s="73">
        <f t="shared" si="79"/>
        <v>173.25</v>
      </c>
      <c r="I1298" s="25"/>
      <c r="J1298" s="17"/>
      <c r="K1298" s="7"/>
      <c r="L1298" s="7"/>
      <c r="M1298" s="7"/>
      <c r="N1298" s="7"/>
    </row>
    <row r="1299" spans="1:14" ht="13.2" x14ac:dyDescent="0.25">
      <c r="A1299" s="7"/>
      <c r="B1299" s="90"/>
      <c r="C1299" s="91"/>
      <c r="D1299" s="72"/>
      <c r="E1299" s="72"/>
      <c r="F1299" s="89"/>
      <c r="G1299" s="72"/>
      <c r="H1299" s="73" t="str">
        <f t="shared" si="79"/>
        <v/>
      </c>
      <c r="I1299" s="25"/>
      <c r="J1299" s="17"/>
      <c r="K1299" s="7"/>
      <c r="L1299" s="7"/>
      <c r="M1299" s="7"/>
      <c r="N1299" s="7"/>
    </row>
    <row r="1300" spans="1:14" ht="13.2" x14ac:dyDescent="0.25">
      <c r="A1300" s="7"/>
      <c r="B1300" s="79" t="s">
        <v>273</v>
      </c>
      <c r="C1300" s="92" t="s">
        <v>51</v>
      </c>
      <c r="D1300" s="72"/>
      <c r="E1300" s="72"/>
      <c r="F1300" s="89"/>
      <c r="G1300" s="72"/>
      <c r="H1300" s="73" t="str">
        <f t="shared" si="79"/>
        <v/>
      </c>
      <c r="I1300" s="25"/>
      <c r="J1300" s="17"/>
      <c r="K1300" s="7"/>
      <c r="L1300" s="7"/>
      <c r="M1300" s="7"/>
      <c r="N1300" s="7"/>
    </row>
    <row r="1301" spans="1:14" ht="13.2" x14ac:dyDescent="0.25">
      <c r="A1301" s="7"/>
      <c r="B1301" s="90"/>
      <c r="C1301" s="92" t="s">
        <v>274</v>
      </c>
      <c r="D1301" s="72">
        <f>-$L$5*1</f>
        <v>-2</v>
      </c>
      <c r="E1301" s="72">
        <f>$M$5</f>
        <v>4</v>
      </c>
      <c r="F1301" s="89"/>
      <c r="G1301" s="72">
        <v>8</v>
      </c>
      <c r="H1301" s="73">
        <f t="shared" si="79"/>
        <v>-64</v>
      </c>
      <c r="I1301" s="25"/>
      <c r="J1301" s="17"/>
      <c r="K1301" s="7"/>
      <c r="L1301" s="7"/>
      <c r="M1301" s="7"/>
      <c r="N1301" s="7"/>
    </row>
    <row r="1302" spans="1:14" ht="13.2" x14ac:dyDescent="0.25">
      <c r="A1302" s="7"/>
      <c r="B1302" s="90"/>
      <c r="C1302" s="91"/>
      <c r="D1302" s="72"/>
      <c r="E1302" s="72"/>
      <c r="F1302" s="89"/>
      <c r="G1302" s="72"/>
      <c r="H1302" s="73" t="str">
        <f t="shared" si="79"/>
        <v/>
      </c>
      <c r="I1302" s="25"/>
      <c r="J1302" s="17"/>
      <c r="K1302" s="7"/>
      <c r="L1302" s="7"/>
      <c r="M1302" s="7"/>
      <c r="N1302" s="7"/>
    </row>
    <row r="1303" spans="1:14" ht="13.2" x14ac:dyDescent="0.25">
      <c r="A1303" s="7"/>
      <c r="B1303" s="90"/>
      <c r="C1303" s="92" t="s">
        <v>275</v>
      </c>
      <c r="D1303" s="72">
        <v>-26</v>
      </c>
      <c r="E1303" s="72">
        <v>4</v>
      </c>
      <c r="F1303" s="89"/>
      <c r="G1303" s="72">
        <v>6</v>
      </c>
      <c r="H1303" s="73">
        <f t="shared" si="79"/>
        <v>-624</v>
      </c>
      <c r="I1303" s="25"/>
      <c r="J1303" s="17"/>
      <c r="K1303" s="7"/>
      <c r="L1303" s="7"/>
      <c r="M1303" s="7"/>
      <c r="N1303" s="7"/>
    </row>
    <row r="1304" spans="1:14" ht="13.2" x14ac:dyDescent="0.25">
      <c r="A1304" s="7"/>
      <c r="B1304" s="34"/>
      <c r="C1304" s="49"/>
      <c r="D1304" s="72"/>
      <c r="E1304" s="72"/>
      <c r="F1304" s="89"/>
      <c r="G1304" s="72"/>
      <c r="H1304" s="73" t="str">
        <f t="shared" si="79"/>
        <v/>
      </c>
      <c r="I1304" s="25"/>
      <c r="J1304" s="17"/>
      <c r="K1304" s="7"/>
      <c r="L1304" s="7"/>
      <c r="M1304" s="7"/>
      <c r="N1304" s="7"/>
    </row>
    <row r="1305" spans="1:14" ht="13.2" x14ac:dyDescent="0.25">
      <c r="A1305" s="7"/>
      <c r="B1305" s="34"/>
      <c r="C1305" s="50"/>
      <c r="D1305" s="72"/>
      <c r="E1305" s="72"/>
      <c r="F1305" s="89"/>
      <c r="G1305" s="72"/>
      <c r="H1305" s="73"/>
      <c r="I1305" s="25"/>
      <c r="J1305" s="17"/>
      <c r="K1305" s="7"/>
      <c r="L1305" s="7"/>
      <c r="M1305" s="7"/>
      <c r="N1305" s="7"/>
    </row>
    <row r="1306" spans="1:14" ht="13.2" x14ac:dyDescent="0.25">
      <c r="A1306" s="7"/>
      <c r="B1306" s="34"/>
      <c r="C1306" s="49"/>
      <c r="D1306" s="72"/>
      <c r="E1306" s="72"/>
      <c r="F1306" s="83"/>
      <c r="G1306" s="72"/>
      <c r="H1306" s="73"/>
      <c r="I1306" s="25"/>
      <c r="J1306" s="7"/>
      <c r="K1306" s="7"/>
      <c r="L1306" s="7"/>
      <c r="M1306" s="7"/>
      <c r="N1306" s="7"/>
    </row>
    <row r="1307" spans="1:14" ht="13.2" x14ac:dyDescent="0.25">
      <c r="A1307" s="7"/>
      <c r="B1307" s="34"/>
      <c r="C1307" s="49"/>
      <c r="D1307" s="22"/>
      <c r="E1307" s="22"/>
      <c r="F1307" s="22"/>
      <c r="G1307" s="22"/>
      <c r="H1307" s="24" t="str">
        <f>IF(PRODUCT(D1307,E1307,F1307,G1307,I1307)=0,"",PRODUCT(D1307,E1307,F1307,G1307,I1307))</f>
        <v/>
      </c>
      <c r="I1307" s="25"/>
      <c r="J1307" s="7"/>
      <c r="K1307" s="7"/>
      <c r="L1307" s="7"/>
      <c r="M1307" s="7"/>
      <c r="N1307" s="7"/>
    </row>
    <row r="1308" spans="1:14" ht="13.2" x14ac:dyDescent="0.25">
      <c r="A1308" s="7"/>
      <c r="B1308" s="36"/>
      <c r="C1308" s="51"/>
      <c r="D1308" s="51"/>
      <c r="E1308" s="38"/>
      <c r="F1308" s="477" t="s">
        <v>85</v>
      </c>
      <c r="G1308" s="478"/>
      <c r="H1308" s="52">
        <f>IF(SUM(H1248:H1307)=0,"",SUM(H1248:H1307))</f>
        <v>7399.57</v>
      </c>
      <c r="I1308" s="53" t="str">
        <f>IF(I1247="1%steel","cft",IF(I1247="1.5%steel","cft",IF(I1247="2%steel","cft",I1247)))</f>
        <v>sft</v>
      </c>
      <c r="J1308" s="7"/>
      <c r="K1308" s="7"/>
      <c r="L1308" s="7"/>
      <c r="M1308" s="7"/>
      <c r="N1308" s="7"/>
    </row>
    <row r="1309" spans="1:14" ht="13.2" x14ac:dyDescent="0.25">
      <c r="A1309" s="7"/>
      <c r="B1309" s="7"/>
      <c r="C1309" s="7"/>
      <c r="D1309" s="7"/>
      <c r="E1309" s="7"/>
      <c r="F1309" s="475" t="s">
        <v>86</v>
      </c>
      <c r="G1309" s="476"/>
      <c r="H1309" s="41">
        <v>0</v>
      </c>
      <c r="I1309" s="54" t="str">
        <f>I1308</f>
        <v>sft</v>
      </c>
      <c r="J1309" s="7"/>
      <c r="K1309" s="7"/>
      <c r="L1309" s="7"/>
      <c r="M1309" s="7"/>
      <c r="N1309" s="7"/>
    </row>
    <row r="1310" spans="1:14" ht="13.2" x14ac:dyDescent="0.25">
      <c r="A1310" s="7"/>
      <c r="B1310" s="7"/>
      <c r="C1310" s="7"/>
      <c r="D1310" s="7"/>
      <c r="E1310" s="7"/>
      <c r="F1310" s="477" t="s">
        <v>87</v>
      </c>
      <c r="G1310" s="478"/>
      <c r="H1310" s="55">
        <f>H1309+H1308</f>
        <v>7399.57</v>
      </c>
      <c r="I1310" s="53" t="str">
        <f>I1308</f>
        <v>sft</v>
      </c>
      <c r="J1310" s="7"/>
      <c r="K1310" s="7"/>
      <c r="L1310" s="7"/>
      <c r="M1310" s="7"/>
      <c r="N1310" s="7"/>
    </row>
    <row r="1311" spans="1:14" ht="13.2" x14ac:dyDescent="0.25">
      <c r="A1311" s="7"/>
      <c r="B1311" s="7"/>
      <c r="C1311" s="7"/>
      <c r="D1311" s="7"/>
      <c r="E1311" s="7"/>
      <c r="F1311" s="7"/>
      <c r="G1311" s="7"/>
      <c r="H1311" s="7"/>
      <c r="I1311" s="7"/>
      <c r="J1311" s="7"/>
      <c r="K1311" s="7"/>
      <c r="L1311" s="7"/>
      <c r="M1311" s="7"/>
      <c r="N1311" s="7"/>
    </row>
    <row r="1312" spans="1:14" ht="13.2" x14ac:dyDescent="0.25">
      <c r="A1312" s="7"/>
      <c r="B1312" s="7"/>
      <c r="C1312" s="7"/>
      <c r="D1312" s="7"/>
      <c r="E1312" s="7"/>
      <c r="F1312" s="7"/>
      <c r="G1312" s="7"/>
      <c r="H1312" s="7"/>
      <c r="I1312" s="7"/>
      <c r="J1312" s="7"/>
      <c r="K1312" s="7"/>
      <c r="L1312" s="7"/>
      <c r="M1312" s="7"/>
      <c r="N1312" s="7"/>
    </row>
    <row r="1313" spans="1:14" ht="24" customHeight="1" x14ac:dyDescent="0.25">
      <c r="A1313" s="7"/>
      <c r="B1313" s="12" t="s">
        <v>261</v>
      </c>
      <c r="C1313" s="13" t="s">
        <v>35</v>
      </c>
      <c r="D1313" s="14"/>
      <c r="E1313" s="14"/>
      <c r="F1313" s="14"/>
      <c r="G1313" s="15"/>
      <c r="H1313" s="14"/>
      <c r="I1313" s="16" t="s">
        <v>90</v>
      </c>
      <c r="J1313" s="17" t="s">
        <v>54</v>
      </c>
      <c r="K1313" s="7"/>
      <c r="L1313" s="7"/>
      <c r="M1313" s="7"/>
      <c r="N1313" s="7"/>
    </row>
    <row r="1314" spans="1:14" ht="13.2" x14ac:dyDescent="0.25">
      <c r="A1314" s="7"/>
      <c r="B1314" s="48">
        <f>B1248+1</f>
        <v>15</v>
      </c>
      <c r="C1314" s="21" t="e">
        <f>#REF!</f>
        <v>#REF!</v>
      </c>
      <c r="D1314" s="22"/>
      <c r="E1314" s="22"/>
      <c r="F1314" s="49"/>
      <c r="G1314" s="22"/>
      <c r="H1314" s="31" t="str">
        <f t="shared" ref="H1314:H1332" si="80">IF(PRODUCT(D1314,E1314,F1314,G1314,I1314)=0,"",PRODUCT(D1314,E1314,F1314,G1314,I1314))</f>
        <v/>
      </c>
      <c r="I1314" s="25"/>
      <c r="J1314" s="17" t="s">
        <v>56</v>
      </c>
      <c r="K1314" s="7"/>
      <c r="L1314" s="7"/>
      <c r="M1314" s="7"/>
      <c r="N1314" s="7"/>
    </row>
    <row r="1315" spans="1:14" ht="13.2" x14ac:dyDescent="0.25">
      <c r="A1315" s="7"/>
      <c r="B1315" s="48" t="s">
        <v>62</v>
      </c>
      <c r="C1315" s="74" t="s">
        <v>209</v>
      </c>
      <c r="D1315" s="30"/>
      <c r="E1315" s="30"/>
      <c r="F1315" s="30"/>
      <c r="G1315" s="30"/>
      <c r="H1315" s="31" t="str">
        <f t="shared" si="80"/>
        <v/>
      </c>
      <c r="I1315" s="25"/>
      <c r="J1315" s="17"/>
      <c r="K1315" s="7"/>
      <c r="L1315" s="7"/>
      <c r="M1315" s="7"/>
      <c r="N1315" s="7"/>
    </row>
    <row r="1316" spans="1:14" ht="13.2" x14ac:dyDescent="0.25">
      <c r="A1316" s="7"/>
      <c r="B1316" s="48"/>
      <c r="C1316" s="74" t="s">
        <v>55</v>
      </c>
      <c r="D1316" s="30">
        <v>4</v>
      </c>
      <c r="E1316" s="30">
        <v>24</v>
      </c>
      <c r="F1316" s="30">
        <f>10/12</f>
        <v>0.83333333333333337</v>
      </c>
      <c r="G1316" s="30"/>
      <c r="H1316" s="31">
        <f t="shared" si="80"/>
        <v>80</v>
      </c>
      <c r="I1316" s="25"/>
      <c r="J1316" s="17"/>
      <c r="K1316" s="7"/>
      <c r="L1316" s="7"/>
      <c r="M1316" s="7"/>
      <c r="N1316" s="7"/>
    </row>
    <row r="1317" spans="1:14" ht="13.2" x14ac:dyDescent="0.25">
      <c r="A1317" s="7"/>
      <c r="B1317" s="48"/>
      <c r="C1317" s="74"/>
      <c r="D1317" s="30"/>
      <c r="E1317" s="30"/>
      <c r="F1317" s="30"/>
      <c r="G1317" s="30"/>
      <c r="H1317" s="31" t="str">
        <f t="shared" si="80"/>
        <v/>
      </c>
      <c r="I1317" s="25"/>
      <c r="J1317" s="17"/>
      <c r="K1317" s="7"/>
      <c r="L1317" s="7"/>
      <c r="M1317" s="7"/>
      <c r="N1317" s="7"/>
    </row>
    <row r="1318" spans="1:14" ht="13.2" x14ac:dyDescent="0.25">
      <c r="A1318" s="7"/>
      <c r="B1318" s="48"/>
      <c r="C1318" s="74"/>
      <c r="D1318" s="30"/>
      <c r="E1318" s="30"/>
      <c r="F1318" s="30"/>
      <c r="G1318" s="30"/>
      <c r="H1318" s="31" t="str">
        <f t="shared" si="80"/>
        <v/>
      </c>
      <c r="I1318" s="25"/>
      <c r="J1318" s="17"/>
      <c r="K1318" s="7"/>
      <c r="L1318" s="7"/>
      <c r="M1318" s="7"/>
      <c r="N1318" s="7"/>
    </row>
    <row r="1319" spans="1:14" ht="13.2" x14ac:dyDescent="0.25">
      <c r="A1319" s="7"/>
      <c r="B1319" s="48" t="s">
        <v>72</v>
      </c>
      <c r="C1319" s="74" t="s">
        <v>210</v>
      </c>
      <c r="D1319" s="30"/>
      <c r="E1319" s="30"/>
      <c r="F1319" s="30"/>
      <c r="G1319" s="30"/>
      <c r="H1319" s="31" t="str">
        <f t="shared" si="80"/>
        <v/>
      </c>
      <c r="I1319" s="25"/>
      <c r="J1319" s="17"/>
      <c r="K1319" s="7"/>
      <c r="L1319" s="7"/>
      <c r="M1319" s="7"/>
      <c r="N1319" s="7"/>
    </row>
    <row r="1320" spans="1:14" ht="13.2" x14ac:dyDescent="0.25">
      <c r="A1320" s="7"/>
      <c r="B1320" s="48"/>
      <c r="C1320" s="74" t="s">
        <v>211</v>
      </c>
      <c r="D1320" s="30">
        <v>26</v>
      </c>
      <c r="E1320" s="30">
        <v>23</v>
      </c>
      <c r="F1320" s="30">
        <f>10/12</f>
        <v>0.83333333333333337</v>
      </c>
      <c r="G1320" s="30"/>
      <c r="H1320" s="31">
        <f t="shared" si="80"/>
        <v>498.33333333333337</v>
      </c>
      <c r="I1320" s="25"/>
      <c r="J1320" s="17"/>
      <c r="K1320" s="7"/>
      <c r="L1320" s="7"/>
      <c r="M1320" s="7"/>
      <c r="N1320" s="7"/>
    </row>
    <row r="1321" spans="1:14" ht="13.2" x14ac:dyDescent="0.25">
      <c r="A1321" s="7"/>
      <c r="B1321" s="48"/>
      <c r="C1321" s="74"/>
      <c r="D1321" s="30"/>
      <c r="E1321" s="30"/>
      <c r="F1321" s="30"/>
      <c r="G1321" s="30"/>
      <c r="H1321" s="31" t="str">
        <f t="shared" si="80"/>
        <v/>
      </c>
      <c r="I1321" s="25"/>
      <c r="J1321" s="17"/>
      <c r="K1321" s="7"/>
      <c r="L1321" s="7"/>
      <c r="M1321" s="7"/>
      <c r="N1321" s="7"/>
    </row>
    <row r="1322" spans="1:14" ht="13.2" x14ac:dyDescent="0.25">
      <c r="A1322" s="7"/>
      <c r="B1322" s="48"/>
      <c r="C1322" s="74"/>
      <c r="D1322" s="30"/>
      <c r="E1322" s="30"/>
      <c r="F1322" s="30"/>
      <c r="G1322" s="30"/>
      <c r="H1322" s="31" t="str">
        <f t="shared" si="80"/>
        <v/>
      </c>
      <c r="I1322" s="25"/>
      <c r="J1322" s="17"/>
      <c r="K1322" s="7"/>
      <c r="L1322" s="7"/>
      <c r="M1322" s="7"/>
      <c r="N1322" s="7"/>
    </row>
    <row r="1323" spans="1:14" ht="13.2" x14ac:dyDescent="0.25">
      <c r="A1323" s="7"/>
      <c r="B1323" s="48" t="s">
        <v>78</v>
      </c>
      <c r="C1323" s="74" t="s">
        <v>212</v>
      </c>
      <c r="D1323" s="30"/>
      <c r="E1323" s="30"/>
      <c r="F1323" s="30"/>
      <c r="G1323" s="30"/>
      <c r="H1323" s="31" t="str">
        <f t="shared" si="80"/>
        <v/>
      </c>
      <c r="I1323" s="25"/>
      <c r="J1323" s="17"/>
      <c r="K1323" s="7"/>
      <c r="L1323" s="7"/>
      <c r="M1323" s="7"/>
      <c r="N1323" s="7"/>
    </row>
    <row r="1324" spans="1:14" ht="13.2" x14ac:dyDescent="0.25">
      <c r="A1324" s="7"/>
      <c r="B1324" s="48"/>
      <c r="C1324" s="74" t="s">
        <v>213</v>
      </c>
      <c r="D1324" s="30">
        <v>4</v>
      </c>
      <c r="E1324" s="30">
        <v>4</v>
      </c>
      <c r="F1324" s="30"/>
      <c r="G1324" s="30">
        <v>8</v>
      </c>
      <c r="H1324" s="31">
        <f t="shared" si="80"/>
        <v>128</v>
      </c>
      <c r="I1324" s="25"/>
      <c r="J1324" s="17"/>
      <c r="K1324" s="7"/>
      <c r="L1324" s="7"/>
      <c r="M1324" s="7"/>
      <c r="N1324" s="7"/>
    </row>
    <row r="1325" spans="1:14" ht="13.2" x14ac:dyDescent="0.25">
      <c r="A1325" s="7"/>
      <c r="B1325" s="48"/>
      <c r="C1325" s="74"/>
      <c r="D1325" s="30"/>
      <c r="E1325" s="30"/>
      <c r="F1325" s="30"/>
      <c r="G1325" s="30"/>
      <c r="H1325" s="31" t="str">
        <f t="shared" si="80"/>
        <v/>
      </c>
      <c r="I1325" s="25"/>
      <c r="J1325" s="17"/>
      <c r="K1325" s="7"/>
      <c r="L1325" s="7"/>
      <c r="M1325" s="7"/>
      <c r="N1325" s="7"/>
    </row>
    <row r="1326" spans="1:14" ht="13.2" x14ac:dyDescent="0.25">
      <c r="A1326" s="7"/>
      <c r="B1326" s="48"/>
      <c r="C1326" s="74"/>
      <c r="D1326" s="30"/>
      <c r="E1326" s="30"/>
      <c r="F1326" s="30"/>
      <c r="G1326" s="30"/>
      <c r="H1326" s="31" t="str">
        <f t="shared" si="80"/>
        <v/>
      </c>
      <c r="I1326" s="25"/>
      <c r="J1326" s="17"/>
      <c r="K1326" s="7"/>
      <c r="L1326" s="7"/>
      <c r="M1326" s="7"/>
      <c r="N1326" s="7"/>
    </row>
    <row r="1327" spans="1:14" ht="13.2" x14ac:dyDescent="0.25">
      <c r="A1327" s="7"/>
      <c r="B1327" s="48" t="s">
        <v>109</v>
      </c>
      <c r="C1327" s="74" t="s">
        <v>214</v>
      </c>
      <c r="D1327" s="30"/>
      <c r="E1327" s="30"/>
      <c r="F1327" s="30"/>
      <c r="G1327" s="30"/>
      <c r="H1327" s="31" t="str">
        <f t="shared" si="80"/>
        <v/>
      </c>
      <c r="I1327" s="25"/>
      <c r="J1327" s="17"/>
      <c r="K1327" s="7"/>
      <c r="L1327" s="7"/>
      <c r="M1327" s="7"/>
      <c r="N1327" s="7"/>
    </row>
    <row r="1328" spans="1:14" ht="13.2" x14ac:dyDescent="0.25">
      <c r="A1328" s="7"/>
      <c r="B1328" s="48"/>
      <c r="C1328" s="74" t="s">
        <v>215</v>
      </c>
      <c r="D1328" s="30">
        <v>26</v>
      </c>
      <c r="E1328" s="30">
        <v>4</v>
      </c>
      <c r="F1328" s="30"/>
      <c r="G1328" s="30">
        <v>6</v>
      </c>
      <c r="H1328" s="31">
        <f t="shared" si="80"/>
        <v>624</v>
      </c>
      <c r="I1328" s="25"/>
      <c r="J1328" s="17"/>
      <c r="K1328" s="7"/>
      <c r="L1328" s="7"/>
      <c r="M1328" s="7"/>
      <c r="N1328" s="7"/>
    </row>
    <row r="1329" spans="1:14" ht="13.2" x14ac:dyDescent="0.25">
      <c r="A1329" s="7"/>
      <c r="B1329" s="93"/>
      <c r="C1329" s="35"/>
      <c r="D1329" s="30"/>
      <c r="E1329" s="30"/>
      <c r="F1329" s="30"/>
      <c r="G1329" s="30"/>
      <c r="H1329" s="31" t="str">
        <f t="shared" si="80"/>
        <v/>
      </c>
      <c r="I1329" s="25"/>
      <c r="J1329" s="17"/>
      <c r="K1329" s="7"/>
      <c r="L1329" s="7"/>
      <c r="M1329" s="7"/>
      <c r="N1329" s="7"/>
    </row>
    <row r="1330" spans="1:14" ht="13.2" x14ac:dyDescent="0.25">
      <c r="A1330" s="7"/>
      <c r="B1330" s="94"/>
      <c r="C1330" s="50"/>
      <c r="D1330" s="22"/>
      <c r="E1330" s="22"/>
      <c r="F1330" s="22"/>
      <c r="G1330" s="22"/>
      <c r="H1330" s="31" t="str">
        <f t="shared" si="80"/>
        <v/>
      </c>
      <c r="I1330" s="25"/>
      <c r="J1330" s="17"/>
      <c r="K1330" s="7"/>
      <c r="L1330" s="7"/>
      <c r="M1330" s="7"/>
      <c r="N1330" s="7"/>
    </row>
    <row r="1331" spans="1:14" ht="13.2" x14ac:dyDescent="0.25">
      <c r="A1331" s="7"/>
      <c r="B1331" s="34"/>
      <c r="C1331" s="49"/>
      <c r="D1331" s="22"/>
      <c r="E1331" s="22"/>
      <c r="F1331" s="22"/>
      <c r="G1331" s="22"/>
      <c r="H1331" s="24" t="str">
        <f t="shared" si="80"/>
        <v/>
      </c>
      <c r="I1331" s="25"/>
      <c r="J1331" s="7"/>
      <c r="K1331" s="7"/>
      <c r="L1331" s="7"/>
      <c r="M1331" s="7"/>
      <c r="N1331" s="7"/>
    </row>
    <row r="1332" spans="1:14" ht="13.2" x14ac:dyDescent="0.25">
      <c r="A1332" s="7"/>
      <c r="B1332" s="34"/>
      <c r="C1332" s="49"/>
      <c r="D1332" s="22"/>
      <c r="E1332" s="22"/>
      <c r="F1332" s="22"/>
      <c r="G1332" s="22"/>
      <c r="H1332" s="24" t="str">
        <f t="shared" si="80"/>
        <v/>
      </c>
      <c r="I1332" s="25"/>
      <c r="J1332" s="7"/>
      <c r="K1332" s="7"/>
      <c r="L1332" s="7"/>
      <c r="M1332" s="7"/>
      <c r="N1332" s="7"/>
    </row>
    <row r="1333" spans="1:14" ht="13.2" x14ac:dyDescent="0.25">
      <c r="A1333" s="7"/>
      <c r="B1333" s="36"/>
      <c r="C1333" s="51"/>
      <c r="D1333" s="51"/>
      <c r="E1333" s="38"/>
      <c r="F1333" s="477" t="s">
        <v>85</v>
      </c>
      <c r="G1333" s="478"/>
      <c r="H1333" s="41">
        <v>0</v>
      </c>
      <c r="I1333" s="53" t="str">
        <f>IF(I1313="1%steel","cft",IF(I1313="1.5%steel","cft",IF(I1313="2%steel","cft",I1313)))</f>
        <v>sft</v>
      </c>
      <c r="J1333" s="7"/>
      <c r="K1333" s="7"/>
      <c r="L1333" s="7"/>
      <c r="M1333" s="7"/>
      <c r="N1333" s="7"/>
    </row>
    <row r="1334" spans="1:14" ht="13.2" x14ac:dyDescent="0.25">
      <c r="A1334" s="7"/>
      <c r="B1334" s="7"/>
      <c r="C1334" s="7"/>
      <c r="D1334" s="7"/>
      <c r="E1334" s="7"/>
      <c r="F1334" s="475" t="s">
        <v>86</v>
      </c>
      <c r="G1334" s="476"/>
      <c r="H1334" s="41">
        <v>0</v>
      </c>
      <c r="I1334" s="54" t="str">
        <f>I1333</f>
        <v>sft</v>
      </c>
      <c r="J1334" s="7"/>
      <c r="K1334" s="7"/>
      <c r="L1334" s="7"/>
      <c r="M1334" s="7"/>
      <c r="N1334" s="7"/>
    </row>
    <row r="1335" spans="1:14" ht="13.2" x14ac:dyDescent="0.25">
      <c r="A1335" s="7"/>
      <c r="B1335" s="7"/>
      <c r="C1335" s="7"/>
      <c r="D1335" s="7"/>
      <c r="E1335" s="7"/>
      <c r="F1335" s="477" t="s">
        <v>87</v>
      </c>
      <c r="G1335" s="478"/>
      <c r="H1335" s="55">
        <f>H1334+H1333</f>
        <v>0</v>
      </c>
      <c r="I1335" s="53" t="str">
        <f>I1333</f>
        <v>sft</v>
      </c>
      <c r="J1335" s="7"/>
      <c r="K1335" s="7"/>
      <c r="L1335" s="7"/>
      <c r="M1335" s="7"/>
      <c r="N1335" s="7"/>
    </row>
    <row r="1336" spans="1:14" ht="13.2" x14ac:dyDescent="0.25">
      <c r="A1336" s="7"/>
      <c r="B1336" s="7"/>
      <c r="C1336" s="7"/>
      <c r="D1336" s="7"/>
      <c r="E1336" s="7"/>
      <c r="F1336" s="7"/>
      <c r="G1336" s="7"/>
      <c r="H1336" s="7"/>
      <c r="I1336" s="7"/>
      <c r="J1336" s="7"/>
      <c r="K1336" s="7"/>
      <c r="L1336" s="7"/>
      <c r="M1336" s="7"/>
      <c r="N1336" s="7"/>
    </row>
    <row r="1337" spans="1:14" ht="13.2" x14ac:dyDescent="0.25">
      <c r="A1337" s="7"/>
      <c r="B1337" s="7"/>
      <c r="C1337" s="7"/>
      <c r="D1337" s="7"/>
      <c r="E1337" s="7"/>
      <c r="F1337" s="7"/>
      <c r="G1337" s="7"/>
      <c r="H1337" s="7"/>
      <c r="I1337" s="7"/>
      <c r="J1337" s="7"/>
      <c r="K1337" s="7"/>
      <c r="L1337" s="7"/>
      <c r="M1337" s="7"/>
      <c r="N1337" s="7"/>
    </row>
    <row r="1338" spans="1:14" ht="24" customHeight="1" x14ac:dyDescent="0.25">
      <c r="A1338" s="7"/>
      <c r="B1338" s="12" t="s">
        <v>261</v>
      </c>
      <c r="C1338" s="13" t="s">
        <v>35</v>
      </c>
      <c r="D1338" s="14"/>
      <c r="E1338" s="14"/>
      <c r="F1338" s="14"/>
      <c r="G1338" s="15"/>
      <c r="H1338" s="14"/>
      <c r="I1338" s="16" t="s">
        <v>90</v>
      </c>
      <c r="J1338" s="17" t="s">
        <v>54</v>
      </c>
      <c r="K1338" s="7"/>
      <c r="L1338" s="7"/>
      <c r="M1338" s="7"/>
      <c r="N1338" s="7"/>
    </row>
    <row r="1339" spans="1:14" ht="79.2" x14ac:dyDescent="0.25">
      <c r="A1339" s="7"/>
      <c r="B1339" s="48">
        <f>B1314+1</f>
        <v>16</v>
      </c>
      <c r="C1339" s="21" t="str">
        <f>'03-B.O.Q CIVIL WORK'!D83</f>
        <v>SYNTHETIC ENAMEL PAINT
Providing and applying synthetic enamel paint of approved quality and specified color on new or existing surfaces of walls, doors, and windows, to achieve a uniform and even finish, complete in all respects as per specifications and Engineer’s instructions.</v>
      </c>
      <c r="D1339" s="22"/>
      <c r="E1339" s="22"/>
      <c r="F1339" s="49"/>
      <c r="G1339" s="22"/>
      <c r="H1339" s="24" t="str">
        <f t="shared" ref="H1339:H1359" si="81">IF(PRODUCT(D1339,E1339,F1339,G1339,I1339)=0,"",PRODUCT(D1339,E1339,F1339,G1339,I1339))</f>
        <v/>
      </c>
      <c r="I1339" s="25"/>
      <c r="J1339" s="17" t="s">
        <v>56</v>
      </c>
      <c r="K1339" s="7"/>
      <c r="L1339" s="7"/>
      <c r="M1339" s="7"/>
      <c r="N1339" s="7"/>
    </row>
    <row r="1340" spans="1:14" ht="13.2" x14ac:dyDescent="0.25">
      <c r="A1340" s="7"/>
      <c r="B1340" s="28" t="s">
        <v>62</v>
      </c>
      <c r="C1340" s="35" t="s">
        <v>276</v>
      </c>
      <c r="D1340" s="30">
        <v>2</v>
      </c>
      <c r="E1340" s="30">
        <v>46.5</v>
      </c>
      <c r="F1340" s="30">
        <v>18.25</v>
      </c>
      <c r="G1340" s="30"/>
      <c r="H1340" s="31" t="str">
        <f t="shared" si="81"/>
        <v/>
      </c>
      <c r="I1340" s="25">
        <v>0</v>
      </c>
      <c r="J1340" s="17" t="s">
        <v>58</v>
      </c>
      <c r="K1340" s="7"/>
      <c r="L1340" s="7"/>
      <c r="M1340" s="7"/>
      <c r="N1340" s="7"/>
    </row>
    <row r="1341" spans="1:14" ht="13.2" x14ac:dyDescent="0.25">
      <c r="A1341" s="7"/>
      <c r="B1341" s="34"/>
      <c r="C1341" s="35" t="s">
        <v>277</v>
      </c>
      <c r="D1341" s="30"/>
      <c r="E1341" s="30"/>
      <c r="F1341" s="30"/>
      <c r="G1341" s="22"/>
      <c r="H1341" s="31" t="str">
        <f t="shared" si="81"/>
        <v/>
      </c>
      <c r="I1341" s="25"/>
      <c r="J1341" s="17" t="s">
        <v>60</v>
      </c>
      <c r="K1341" s="7"/>
      <c r="L1341" s="7"/>
      <c r="M1341" s="7"/>
      <c r="N1341" s="7"/>
    </row>
    <row r="1342" spans="1:14" ht="13.2" x14ac:dyDescent="0.25">
      <c r="A1342" s="7"/>
      <c r="B1342" s="34"/>
      <c r="C1342" s="35" t="s">
        <v>278</v>
      </c>
      <c r="D1342" s="30">
        <v>2</v>
      </c>
      <c r="E1342" s="30">
        <v>78</v>
      </c>
      <c r="F1342" s="30"/>
      <c r="G1342" s="30">
        <v>3</v>
      </c>
      <c r="H1342" s="31">
        <f t="shared" si="81"/>
        <v>468</v>
      </c>
      <c r="I1342" s="25"/>
      <c r="J1342" s="17" t="s">
        <v>32</v>
      </c>
      <c r="K1342" s="7"/>
      <c r="L1342" s="7"/>
      <c r="M1342" s="7"/>
      <c r="N1342" s="7"/>
    </row>
    <row r="1343" spans="1:14" ht="13.2" x14ac:dyDescent="0.25">
      <c r="A1343" s="7"/>
      <c r="B1343" s="34"/>
      <c r="C1343" s="35" t="s">
        <v>279</v>
      </c>
      <c r="D1343" s="30">
        <v>1</v>
      </c>
      <c r="E1343" s="30">
        <v>36.5</v>
      </c>
      <c r="F1343" s="30"/>
      <c r="G1343" s="30">
        <v>3</v>
      </c>
      <c r="H1343" s="31">
        <f t="shared" si="81"/>
        <v>109.5</v>
      </c>
      <c r="I1343" s="25"/>
      <c r="J1343" s="7"/>
      <c r="K1343" s="7"/>
      <c r="L1343" s="7"/>
      <c r="M1343" s="7"/>
      <c r="N1343" s="7"/>
    </row>
    <row r="1344" spans="1:14" ht="13.2" x14ac:dyDescent="0.25">
      <c r="A1344" s="7"/>
      <c r="B1344" s="34"/>
      <c r="C1344" s="49"/>
      <c r="D1344" s="22"/>
      <c r="E1344" s="22"/>
      <c r="F1344" s="22"/>
      <c r="G1344" s="22"/>
      <c r="H1344" s="31" t="str">
        <f t="shared" si="81"/>
        <v/>
      </c>
      <c r="I1344" s="25"/>
      <c r="J1344" s="7"/>
      <c r="K1344" s="7"/>
      <c r="L1344" s="7"/>
      <c r="M1344" s="7"/>
      <c r="N1344" s="7"/>
    </row>
    <row r="1345" spans="1:14" ht="13.2" x14ac:dyDescent="0.25">
      <c r="A1345" s="7"/>
      <c r="B1345" s="48" t="s">
        <v>72</v>
      </c>
      <c r="C1345" s="74" t="s">
        <v>209</v>
      </c>
      <c r="D1345" s="30"/>
      <c r="E1345" s="30"/>
      <c r="F1345" s="30"/>
      <c r="G1345" s="30"/>
      <c r="H1345" s="31" t="str">
        <f t="shared" si="81"/>
        <v/>
      </c>
      <c r="I1345" s="25"/>
      <c r="J1345" s="7"/>
      <c r="K1345" s="7"/>
      <c r="L1345" s="7"/>
      <c r="M1345" s="7"/>
      <c r="N1345" s="7"/>
    </row>
    <row r="1346" spans="1:14" ht="13.2" x14ac:dyDescent="0.25">
      <c r="A1346" s="7"/>
      <c r="B1346" s="48"/>
      <c r="C1346" s="74" t="s">
        <v>55</v>
      </c>
      <c r="D1346" s="30">
        <v>4</v>
      </c>
      <c r="E1346" s="30">
        <v>24</v>
      </c>
      <c r="F1346" s="30">
        <f>10/12</f>
        <v>0.83333333333333337</v>
      </c>
      <c r="G1346" s="30"/>
      <c r="H1346" s="31">
        <f t="shared" si="81"/>
        <v>80</v>
      </c>
      <c r="I1346" s="25"/>
      <c r="J1346" s="7"/>
      <c r="K1346" s="7"/>
      <c r="L1346" s="7"/>
      <c r="M1346" s="7"/>
      <c r="N1346" s="7"/>
    </row>
    <row r="1347" spans="1:14" ht="13.2" x14ac:dyDescent="0.25">
      <c r="A1347" s="7"/>
      <c r="B1347" s="48"/>
      <c r="C1347" s="74"/>
      <c r="D1347" s="30"/>
      <c r="E1347" s="30"/>
      <c r="F1347" s="30"/>
      <c r="G1347" s="30"/>
      <c r="H1347" s="31" t="str">
        <f t="shared" si="81"/>
        <v/>
      </c>
      <c r="I1347" s="25"/>
      <c r="J1347" s="7"/>
      <c r="K1347" s="7"/>
      <c r="L1347" s="7"/>
      <c r="M1347" s="7"/>
      <c r="N1347" s="7"/>
    </row>
    <row r="1348" spans="1:14" ht="13.2" x14ac:dyDescent="0.25">
      <c r="A1348" s="7"/>
      <c r="B1348" s="48"/>
      <c r="C1348" s="74"/>
      <c r="D1348" s="30"/>
      <c r="E1348" s="30"/>
      <c r="F1348" s="30"/>
      <c r="G1348" s="30"/>
      <c r="H1348" s="31" t="str">
        <f t="shared" si="81"/>
        <v/>
      </c>
      <c r="I1348" s="25"/>
      <c r="J1348" s="7"/>
      <c r="K1348" s="7"/>
      <c r="L1348" s="7"/>
      <c r="M1348" s="7"/>
      <c r="N1348" s="7"/>
    </row>
    <row r="1349" spans="1:14" ht="13.2" x14ac:dyDescent="0.25">
      <c r="A1349" s="7"/>
      <c r="B1349" s="48" t="s">
        <v>78</v>
      </c>
      <c r="C1349" s="74" t="s">
        <v>210</v>
      </c>
      <c r="D1349" s="30"/>
      <c r="E1349" s="30"/>
      <c r="F1349" s="30"/>
      <c r="G1349" s="30"/>
      <c r="H1349" s="31" t="str">
        <f t="shared" si="81"/>
        <v/>
      </c>
      <c r="I1349" s="25"/>
      <c r="J1349" s="7"/>
      <c r="K1349" s="7"/>
      <c r="L1349" s="7"/>
      <c r="M1349" s="7"/>
      <c r="N1349" s="7"/>
    </row>
    <row r="1350" spans="1:14" ht="13.2" x14ac:dyDescent="0.25">
      <c r="A1350" s="7"/>
      <c r="B1350" s="48"/>
      <c r="C1350" s="74" t="s">
        <v>211</v>
      </c>
      <c r="D1350" s="30">
        <v>26</v>
      </c>
      <c r="E1350" s="30">
        <v>23</v>
      </c>
      <c r="F1350" s="30">
        <f>10/12</f>
        <v>0.83333333333333337</v>
      </c>
      <c r="G1350" s="30"/>
      <c r="H1350" s="31">
        <f t="shared" si="81"/>
        <v>498.33333333333337</v>
      </c>
      <c r="I1350" s="25"/>
      <c r="J1350" s="7"/>
      <c r="K1350" s="7"/>
      <c r="L1350" s="7"/>
      <c r="M1350" s="7"/>
      <c r="N1350" s="7"/>
    </row>
    <row r="1351" spans="1:14" ht="13.2" x14ac:dyDescent="0.25">
      <c r="A1351" s="7"/>
      <c r="B1351" s="48"/>
      <c r="C1351" s="74"/>
      <c r="D1351" s="30"/>
      <c r="E1351" s="30"/>
      <c r="F1351" s="30"/>
      <c r="G1351" s="30"/>
      <c r="H1351" s="31" t="str">
        <f t="shared" si="81"/>
        <v/>
      </c>
      <c r="I1351" s="25"/>
      <c r="J1351" s="7"/>
      <c r="K1351" s="7"/>
      <c r="L1351" s="7"/>
      <c r="M1351" s="7"/>
      <c r="N1351" s="7"/>
    </row>
    <row r="1352" spans="1:14" ht="13.2" x14ac:dyDescent="0.25">
      <c r="A1352" s="7"/>
      <c r="B1352" s="48"/>
      <c r="C1352" s="74"/>
      <c r="D1352" s="30"/>
      <c r="E1352" s="30"/>
      <c r="F1352" s="30"/>
      <c r="G1352" s="30"/>
      <c r="H1352" s="31" t="str">
        <f t="shared" si="81"/>
        <v/>
      </c>
      <c r="I1352" s="25"/>
      <c r="J1352" s="7"/>
      <c r="K1352" s="7"/>
      <c r="L1352" s="7"/>
      <c r="M1352" s="7"/>
      <c r="N1352" s="7"/>
    </row>
    <row r="1353" spans="1:14" ht="13.2" x14ac:dyDescent="0.25">
      <c r="A1353" s="7"/>
      <c r="B1353" s="48" t="s">
        <v>109</v>
      </c>
      <c r="C1353" s="74" t="s">
        <v>212</v>
      </c>
      <c r="D1353" s="30"/>
      <c r="E1353" s="30"/>
      <c r="F1353" s="30"/>
      <c r="G1353" s="30"/>
      <c r="H1353" s="31" t="str">
        <f t="shared" si="81"/>
        <v/>
      </c>
      <c r="I1353" s="25"/>
      <c r="J1353" s="7"/>
      <c r="K1353" s="7"/>
      <c r="L1353" s="7"/>
      <c r="M1353" s="7"/>
      <c r="N1353" s="7"/>
    </row>
    <row r="1354" spans="1:14" ht="13.2" x14ac:dyDescent="0.25">
      <c r="A1354" s="7"/>
      <c r="B1354" s="48"/>
      <c r="C1354" s="74" t="s">
        <v>213</v>
      </c>
      <c r="D1354" s="30">
        <v>4</v>
      </c>
      <c r="E1354" s="30">
        <v>4</v>
      </c>
      <c r="F1354" s="30"/>
      <c r="G1354" s="30">
        <v>8</v>
      </c>
      <c r="H1354" s="31">
        <f t="shared" si="81"/>
        <v>128</v>
      </c>
      <c r="I1354" s="25"/>
      <c r="J1354" s="7"/>
      <c r="K1354" s="7"/>
      <c r="L1354" s="7"/>
      <c r="M1354" s="7"/>
      <c r="N1354" s="7"/>
    </row>
    <row r="1355" spans="1:14" ht="13.2" x14ac:dyDescent="0.25">
      <c r="A1355" s="7"/>
      <c r="B1355" s="48"/>
      <c r="C1355" s="74"/>
      <c r="D1355" s="30"/>
      <c r="E1355" s="30"/>
      <c r="F1355" s="30"/>
      <c r="G1355" s="30"/>
      <c r="H1355" s="31" t="str">
        <f t="shared" si="81"/>
        <v/>
      </c>
      <c r="I1355" s="25"/>
      <c r="J1355" s="7"/>
      <c r="K1355" s="7"/>
      <c r="L1355" s="7"/>
      <c r="M1355" s="7"/>
      <c r="N1355" s="7"/>
    </row>
    <row r="1356" spans="1:14" ht="13.2" x14ac:dyDescent="0.25">
      <c r="A1356" s="7"/>
      <c r="B1356" s="48"/>
      <c r="C1356" s="74"/>
      <c r="D1356" s="30"/>
      <c r="E1356" s="30"/>
      <c r="F1356" s="30"/>
      <c r="G1356" s="30"/>
      <c r="H1356" s="31" t="str">
        <f t="shared" si="81"/>
        <v/>
      </c>
      <c r="I1356" s="25"/>
      <c r="J1356" s="7"/>
      <c r="K1356" s="7"/>
      <c r="L1356" s="7"/>
      <c r="M1356" s="7"/>
      <c r="N1356" s="7"/>
    </row>
    <row r="1357" spans="1:14" ht="13.2" x14ac:dyDescent="0.25">
      <c r="A1357" s="7"/>
      <c r="B1357" s="48" t="s">
        <v>132</v>
      </c>
      <c r="C1357" s="74" t="s">
        <v>214</v>
      </c>
      <c r="D1357" s="30"/>
      <c r="E1357" s="30"/>
      <c r="F1357" s="30"/>
      <c r="G1357" s="30"/>
      <c r="H1357" s="31" t="str">
        <f t="shared" si="81"/>
        <v/>
      </c>
      <c r="I1357" s="25"/>
      <c r="J1357" s="7"/>
      <c r="K1357" s="7"/>
      <c r="L1357" s="7"/>
      <c r="M1357" s="7"/>
      <c r="N1357" s="7"/>
    </row>
    <row r="1358" spans="1:14" ht="13.2" x14ac:dyDescent="0.25">
      <c r="A1358" s="7"/>
      <c r="B1358" s="48"/>
      <c r="C1358" s="74" t="s">
        <v>215</v>
      </c>
      <c r="D1358" s="30">
        <v>26</v>
      </c>
      <c r="E1358" s="30">
        <v>4</v>
      </c>
      <c r="F1358" s="30"/>
      <c r="G1358" s="30">
        <v>6</v>
      </c>
      <c r="H1358" s="31">
        <f t="shared" si="81"/>
        <v>624</v>
      </c>
      <c r="I1358" s="25"/>
      <c r="J1358" s="7"/>
      <c r="K1358" s="7"/>
      <c r="L1358" s="7"/>
      <c r="M1358" s="7"/>
      <c r="N1358" s="7"/>
    </row>
    <row r="1359" spans="1:14" ht="13.2" x14ac:dyDescent="0.25">
      <c r="A1359" s="7"/>
      <c r="B1359" s="93"/>
      <c r="C1359" s="35"/>
      <c r="D1359" s="30"/>
      <c r="E1359" s="30"/>
      <c r="F1359" s="30"/>
      <c r="G1359" s="30"/>
      <c r="H1359" s="31" t="str">
        <f t="shared" si="81"/>
        <v/>
      </c>
      <c r="I1359" s="25"/>
      <c r="J1359" s="7"/>
      <c r="K1359" s="7"/>
      <c r="L1359" s="7"/>
      <c r="M1359" s="7"/>
      <c r="N1359" s="7"/>
    </row>
    <row r="1360" spans="1:14" ht="13.2" x14ac:dyDescent="0.25">
      <c r="A1360" s="7"/>
      <c r="B1360" s="34"/>
      <c r="C1360" s="49"/>
      <c r="D1360" s="22"/>
      <c r="E1360" s="22"/>
      <c r="F1360" s="22"/>
      <c r="G1360" s="22"/>
      <c r="H1360" s="24"/>
      <c r="I1360" s="25"/>
      <c r="J1360" s="7"/>
      <c r="K1360" s="7"/>
      <c r="L1360" s="7"/>
      <c r="M1360" s="7"/>
      <c r="N1360" s="7"/>
    </row>
    <row r="1361" spans="1:14" ht="13.2" x14ac:dyDescent="0.25">
      <c r="A1361" s="7"/>
      <c r="B1361" s="34"/>
      <c r="C1361" s="49"/>
      <c r="D1361" s="22"/>
      <c r="E1361" s="22"/>
      <c r="F1361" s="22"/>
      <c r="G1361" s="22"/>
      <c r="H1361" s="24" t="str">
        <f>IF(PRODUCT(D1361,E1361,F1361,G1361,I1361)=0,"",PRODUCT(D1361,E1361,F1361,G1361,I1361))</f>
        <v/>
      </c>
      <c r="I1361" s="25"/>
      <c r="J1361" s="7"/>
      <c r="K1361" s="7"/>
      <c r="L1361" s="7"/>
      <c r="M1361" s="7"/>
      <c r="N1361" s="7"/>
    </row>
    <row r="1362" spans="1:14" ht="13.2" x14ac:dyDescent="0.25">
      <c r="A1362" s="7"/>
      <c r="B1362" s="36"/>
      <c r="C1362" s="51"/>
      <c r="D1362" s="51"/>
      <c r="E1362" s="38"/>
      <c r="F1362" s="477" t="s">
        <v>85</v>
      </c>
      <c r="G1362" s="478"/>
      <c r="H1362" s="52">
        <f>IF(SUM(H1339:H1361)=0,"",SUM(H1339:H1361))</f>
        <v>1907.8333333333335</v>
      </c>
      <c r="I1362" s="53" t="str">
        <f>IF(I1338="1%steel","cft",IF(I1338="1.5%steel","cft",IF(I1338="2%steel","cft",I1338)))</f>
        <v>sft</v>
      </c>
      <c r="J1362" s="7"/>
      <c r="K1362" s="7"/>
      <c r="L1362" s="7"/>
      <c r="M1362" s="7"/>
      <c r="N1362" s="7"/>
    </row>
    <row r="1363" spans="1:14" ht="13.2" x14ac:dyDescent="0.25">
      <c r="A1363" s="7"/>
      <c r="B1363" s="7"/>
      <c r="C1363" s="7"/>
      <c r="D1363" s="7"/>
      <c r="E1363" s="7"/>
      <c r="F1363" s="475" t="s">
        <v>86</v>
      </c>
      <c r="G1363" s="476"/>
      <c r="H1363" s="41">
        <v>0</v>
      </c>
      <c r="I1363" s="54" t="str">
        <f>I1362</f>
        <v>sft</v>
      </c>
      <c r="J1363" s="7"/>
      <c r="K1363" s="7"/>
      <c r="L1363" s="7"/>
      <c r="M1363" s="7"/>
      <c r="N1363" s="7"/>
    </row>
    <row r="1364" spans="1:14" ht="13.2" x14ac:dyDescent="0.25">
      <c r="A1364" s="7"/>
      <c r="B1364" s="7"/>
      <c r="C1364" s="7"/>
      <c r="D1364" s="7"/>
      <c r="E1364" s="7"/>
      <c r="F1364" s="477" t="s">
        <v>87</v>
      </c>
      <c r="G1364" s="478"/>
      <c r="H1364" s="55">
        <f>H1363+H1362</f>
        <v>1907.8333333333335</v>
      </c>
      <c r="I1364" s="53" t="str">
        <f>I1362</f>
        <v>sft</v>
      </c>
      <c r="J1364" s="7"/>
      <c r="K1364" s="7"/>
      <c r="L1364" s="7"/>
      <c r="M1364" s="7"/>
      <c r="N1364" s="7"/>
    </row>
    <row r="1365" spans="1:14" ht="13.2" x14ac:dyDescent="0.25">
      <c r="A1365" s="7"/>
      <c r="B1365" s="7"/>
      <c r="C1365" s="7"/>
      <c r="D1365" s="7"/>
      <c r="E1365" s="7"/>
      <c r="F1365" s="7"/>
      <c r="G1365" s="7"/>
      <c r="H1365" s="7"/>
      <c r="I1365" s="7"/>
      <c r="J1365" s="7"/>
      <c r="K1365" s="7"/>
      <c r="L1365" s="7"/>
      <c r="M1365" s="7"/>
      <c r="N1365" s="7"/>
    </row>
    <row r="1366" spans="1:14" ht="13.2" x14ac:dyDescent="0.25">
      <c r="A1366" s="7"/>
      <c r="B1366" s="7"/>
      <c r="C1366" s="7"/>
      <c r="D1366" s="7"/>
      <c r="E1366" s="7"/>
      <c r="F1366" s="7"/>
      <c r="G1366" s="7"/>
      <c r="H1366" s="7"/>
      <c r="I1366" s="7"/>
      <c r="J1366" s="7"/>
      <c r="K1366" s="7"/>
      <c r="L1366" s="7"/>
      <c r="M1366" s="7"/>
      <c r="N1366" s="7"/>
    </row>
    <row r="1367" spans="1:14" ht="24" customHeight="1" x14ac:dyDescent="0.25">
      <c r="A1367" s="7"/>
      <c r="B1367" s="12" t="s">
        <v>261</v>
      </c>
      <c r="C1367" s="13" t="s">
        <v>35</v>
      </c>
      <c r="D1367" s="14"/>
      <c r="E1367" s="14"/>
      <c r="F1367" s="14"/>
      <c r="G1367" s="15"/>
      <c r="H1367" s="14"/>
      <c r="I1367" s="16" t="s">
        <v>90</v>
      </c>
      <c r="J1367" s="17" t="s">
        <v>54</v>
      </c>
      <c r="K1367" s="7"/>
      <c r="L1367" s="7"/>
      <c r="M1367" s="7"/>
      <c r="N1367" s="7"/>
    </row>
    <row r="1368" spans="1:14" ht="316.8" x14ac:dyDescent="0.25">
      <c r="A1368" s="7"/>
      <c r="B1368" s="48">
        <f>B1339+1</f>
        <v>17</v>
      </c>
      <c r="C1368" s="21" t="str">
        <f>'03-B.O.Q CIVIL WORK'!D84</f>
        <v>GI WIRE MESH FIXING (FERROCEMENT)
Providing, supplying, cutting, and fixing hot-dipped galvanized welded wire mesh of ¾" × ¾" or 1" × 1" square grid, made of 0.065" diameter wires, having minimum tensile strength as specified, supplied in rolls of approximately 50 ft length and 5 to 6 ft width to minimize wastage. The mesh shall be properly cut to the required sizes and fixed on masonry wall surfaces with adequate overlap (minimum 3") at joints to ensure continuity.
The work shall include drilling holes in header brick masonry (avoiding mortar joints), inserting compatible plastic expansion plugs, and fixing the mesh using a minimum 1.5" long No.10 screws with MS Steel Spacer between mesh and brick wall and MS steel washers (1 to 1.5 /16" thick and 1" to 1.5" diameter conforming to ASTM A36) at spacing not exceeding 12" c/c in staggered pattern. Spacers/washers shall be used to maintain a gap between the mesh and wall surface to ensure proper embedment during plastering.
All fixing shall be done tightly to avoid wrinkles or looseness in the mesh, including additional fasteners where required. The mesh shall be properly aligned, tensioned, and secured prior to application of plaster, complete in all respects as per technical specifications and Engineer’s instructions.</v>
      </c>
      <c r="D1368" s="22"/>
      <c r="E1368" s="22"/>
      <c r="F1368" s="49"/>
      <c r="G1368" s="22"/>
      <c r="H1368" s="24" t="str">
        <f t="shared" ref="H1368:H1397" si="82">IF(PRODUCT(D1368,E1368,F1368,G1368,I1368)=0,"",PRODUCT(D1368,E1368,F1368,G1368,I1368))</f>
        <v/>
      </c>
      <c r="I1368" s="25"/>
      <c r="J1368" s="17" t="s">
        <v>56</v>
      </c>
      <c r="K1368" s="7"/>
      <c r="L1368" s="7"/>
      <c r="M1368" s="7"/>
      <c r="N1368" s="7"/>
    </row>
    <row r="1369" spans="1:14" ht="13.2" x14ac:dyDescent="0.25">
      <c r="A1369" s="7"/>
      <c r="B1369" s="34"/>
      <c r="C1369" s="50"/>
      <c r="D1369" s="22"/>
      <c r="E1369" s="22"/>
      <c r="F1369" s="22"/>
      <c r="G1369" s="22"/>
      <c r="H1369" s="24" t="str">
        <f t="shared" si="82"/>
        <v/>
      </c>
      <c r="I1369" s="25"/>
      <c r="J1369" s="17" t="s">
        <v>58</v>
      </c>
      <c r="K1369" s="7"/>
      <c r="L1369" s="7"/>
      <c r="M1369" s="7"/>
      <c r="N1369" s="7"/>
    </row>
    <row r="1370" spans="1:14" ht="13.2" x14ac:dyDescent="0.25">
      <c r="A1370" s="7"/>
      <c r="B1370" s="79" t="s">
        <v>62</v>
      </c>
      <c r="C1370" s="84" t="s">
        <v>63</v>
      </c>
      <c r="D1370" s="85"/>
      <c r="E1370" s="85"/>
      <c r="F1370" s="86"/>
      <c r="G1370" s="86"/>
      <c r="H1370" s="87" t="str">
        <f t="shared" si="82"/>
        <v/>
      </c>
      <c r="I1370" s="25"/>
      <c r="J1370" s="17" t="s">
        <v>60</v>
      </c>
      <c r="K1370" s="7"/>
      <c r="L1370" s="7"/>
      <c r="M1370" s="7"/>
      <c r="N1370" s="7"/>
    </row>
    <row r="1371" spans="1:14" ht="13.2" x14ac:dyDescent="0.25">
      <c r="A1371" s="7"/>
      <c r="B1371" s="88"/>
      <c r="C1371" s="35" t="s">
        <v>64</v>
      </c>
      <c r="D1371" s="72">
        <v>2</v>
      </c>
      <c r="E1371" s="72">
        <v>16</v>
      </c>
      <c r="F1371" s="85"/>
      <c r="G1371" s="72">
        <v>10.5</v>
      </c>
      <c r="H1371" s="73">
        <f t="shared" si="82"/>
        <v>336</v>
      </c>
      <c r="I1371" s="25"/>
      <c r="J1371" s="17" t="s">
        <v>32</v>
      </c>
      <c r="K1371" s="7"/>
      <c r="L1371" s="7"/>
      <c r="M1371" s="7"/>
      <c r="N1371" s="7"/>
    </row>
    <row r="1372" spans="1:14" ht="13.2" x14ac:dyDescent="0.25">
      <c r="A1372" s="7"/>
      <c r="B1372" s="88"/>
      <c r="C1372" s="35" t="s">
        <v>65</v>
      </c>
      <c r="D1372" s="72">
        <v>2</v>
      </c>
      <c r="E1372" s="72">
        <v>25</v>
      </c>
      <c r="F1372" s="89"/>
      <c r="G1372" s="72">
        <f>G1371</f>
        <v>10.5</v>
      </c>
      <c r="H1372" s="73">
        <f t="shared" si="82"/>
        <v>525</v>
      </c>
      <c r="I1372" s="25"/>
      <c r="J1372" s="17"/>
      <c r="K1372" s="7"/>
      <c r="L1372" s="7"/>
      <c r="M1372" s="7"/>
      <c r="N1372" s="7"/>
    </row>
    <row r="1373" spans="1:14" ht="13.2" x14ac:dyDescent="0.25">
      <c r="A1373" s="7"/>
      <c r="B1373" s="88"/>
      <c r="C1373" s="35" t="s">
        <v>66</v>
      </c>
      <c r="D1373" s="72">
        <v>2</v>
      </c>
      <c r="E1373" s="72">
        <v>25</v>
      </c>
      <c r="F1373" s="89"/>
      <c r="G1373" s="72">
        <f>G1371</f>
        <v>10.5</v>
      </c>
      <c r="H1373" s="73">
        <f t="shared" si="82"/>
        <v>525</v>
      </c>
      <c r="I1373" s="25"/>
      <c r="J1373" s="17"/>
      <c r="K1373" s="7"/>
      <c r="L1373" s="7"/>
      <c r="M1373" s="7"/>
      <c r="N1373" s="7"/>
    </row>
    <row r="1374" spans="1:14" ht="13.2" x14ac:dyDescent="0.25">
      <c r="A1374" s="7"/>
      <c r="B1374" s="88"/>
      <c r="C1374" s="35" t="s">
        <v>67</v>
      </c>
      <c r="D1374" s="72">
        <v>2</v>
      </c>
      <c r="E1374" s="72">
        <v>16</v>
      </c>
      <c r="F1374" s="89"/>
      <c r="G1374" s="72">
        <f>G1371</f>
        <v>10.5</v>
      </c>
      <c r="H1374" s="73">
        <f t="shared" si="82"/>
        <v>336</v>
      </c>
      <c r="I1374" s="25"/>
      <c r="J1374" s="17"/>
      <c r="K1374" s="7"/>
      <c r="L1374" s="7"/>
      <c r="M1374" s="7"/>
      <c r="N1374" s="7"/>
    </row>
    <row r="1375" spans="1:14" ht="13.2" x14ac:dyDescent="0.25">
      <c r="A1375" s="7"/>
      <c r="B1375" s="88"/>
      <c r="C1375" s="35" t="s">
        <v>68</v>
      </c>
      <c r="D1375" s="72">
        <v>2</v>
      </c>
      <c r="E1375" s="72">
        <v>25</v>
      </c>
      <c r="F1375" s="89"/>
      <c r="G1375" s="72">
        <f>G1371</f>
        <v>10.5</v>
      </c>
      <c r="H1375" s="73">
        <f t="shared" si="82"/>
        <v>525</v>
      </c>
      <c r="I1375" s="25"/>
      <c r="J1375" s="17"/>
      <c r="K1375" s="7"/>
      <c r="L1375" s="7"/>
      <c r="M1375" s="7"/>
      <c r="N1375" s="7"/>
    </row>
    <row r="1376" spans="1:14" ht="13.2" x14ac:dyDescent="0.25">
      <c r="A1376" s="7"/>
      <c r="B1376" s="88"/>
      <c r="C1376" s="35" t="s">
        <v>69</v>
      </c>
      <c r="D1376" s="72">
        <v>2</v>
      </c>
      <c r="E1376" s="72">
        <v>25</v>
      </c>
      <c r="F1376" s="89"/>
      <c r="G1376" s="72">
        <f>G1371</f>
        <v>10.5</v>
      </c>
      <c r="H1376" s="73">
        <f t="shared" si="82"/>
        <v>525</v>
      </c>
      <c r="I1376" s="25"/>
      <c r="J1376" s="17"/>
      <c r="K1376" s="7"/>
      <c r="L1376" s="7"/>
      <c r="M1376" s="7"/>
      <c r="N1376" s="7"/>
    </row>
    <row r="1377" spans="1:14" ht="13.2" x14ac:dyDescent="0.25">
      <c r="A1377" s="7"/>
      <c r="B1377" s="88"/>
      <c r="C1377" s="35" t="s">
        <v>70</v>
      </c>
      <c r="D1377" s="72">
        <v>2</v>
      </c>
      <c r="E1377" s="72">
        <v>16</v>
      </c>
      <c r="F1377" s="89"/>
      <c r="G1377" s="72">
        <f>G1371</f>
        <v>10.5</v>
      </c>
      <c r="H1377" s="73">
        <f t="shared" si="82"/>
        <v>336</v>
      </c>
      <c r="I1377" s="25"/>
      <c r="J1377" s="17"/>
      <c r="K1377" s="7"/>
      <c r="L1377" s="7"/>
      <c r="M1377" s="7"/>
      <c r="N1377" s="7"/>
    </row>
    <row r="1378" spans="1:14" ht="13.2" x14ac:dyDescent="0.25">
      <c r="A1378" s="7"/>
      <c r="B1378" s="88"/>
      <c r="C1378" s="84" t="s">
        <v>71</v>
      </c>
      <c r="D1378" s="72">
        <v>2</v>
      </c>
      <c r="E1378" s="72">
        <v>16</v>
      </c>
      <c r="F1378" s="89"/>
      <c r="G1378" s="72">
        <f>G1371</f>
        <v>10.5</v>
      </c>
      <c r="H1378" s="73">
        <f t="shared" si="82"/>
        <v>336</v>
      </c>
      <c r="I1378" s="25"/>
      <c r="J1378" s="17"/>
      <c r="K1378" s="7"/>
      <c r="L1378" s="7"/>
      <c r="M1378" s="7"/>
      <c r="N1378" s="7"/>
    </row>
    <row r="1379" spans="1:14" ht="13.2" x14ac:dyDescent="0.25">
      <c r="A1379" s="7"/>
      <c r="B1379" s="79"/>
      <c r="C1379" s="84"/>
      <c r="D1379" s="72"/>
      <c r="E1379" s="72"/>
      <c r="F1379" s="89"/>
      <c r="G1379" s="72"/>
      <c r="H1379" s="73" t="str">
        <f t="shared" si="82"/>
        <v/>
      </c>
      <c r="I1379" s="25"/>
      <c r="J1379" s="17"/>
      <c r="K1379" s="7"/>
      <c r="L1379" s="7"/>
      <c r="M1379" s="7"/>
      <c r="N1379" s="7"/>
    </row>
    <row r="1380" spans="1:14" ht="13.2" x14ac:dyDescent="0.25">
      <c r="A1380" s="7"/>
      <c r="B1380" s="88" t="s">
        <v>72</v>
      </c>
      <c r="C1380" s="35" t="s">
        <v>73</v>
      </c>
      <c r="D1380" s="72"/>
      <c r="E1380" s="72"/>
      <c r="F1380" s="89"/>
      <c r="G1380" s="72"/>
      <c r="H1380" s="73" t="str">
        <f t="shared" si="82"/>
        <v/>
      </c>
      <c r="I1380" s="25"/>
      <c r="J1380" s="17"/>
      <c r="K1380" s="7"/>
      <c r="L1380" s="7"/>
      <c r="M1380" s="7"/>
      <c r="N1380" s="7"/>
    </row>
    <row r="1381" spans="1:14" ht="13.2" x14ac:dyDescent="0.25">
      <c r="A1381" s="7"/>
      <c r="B1381" s="88"/>
      <c r="C1381" s="35" t="s">
        <v>74</v>
      </c>
      <c r="D1381" s="72">
        <v>2</v>
      </c>
      <c r="E1381" s="72">
        <v>43.25</v>
      </c>
      <c r="F1381" s="89"/>
      <c r="G1381" s="72">
        <v>13</v>
      </c>
      <c r="H1381" s="73">
        <f t="shared" si="82"/>
        <v>1124.5</v>
      </c>
      <c r="I1381" s="25"/>
      <c r="J1381" s="17"/>
      <c r="K1381" s="7"/>
      <c r="L1381" s="7"/>
      <c r="M1381" s="7"/>
      <c r="N1381" s="7"/>
    </row>
    <row r="1382" spans="1:14" ht="13.2" x14ac:dyDescent="0.25">
      <c r="A1382" s="7"/>
      <c r="B1382" s="88"/>
      <c r="C1382" s="35" t="s">
        <v>68</v>
      </c>
      <c r="D1382" s="72">
        <v>2</v>
      </c>
      <c r="E1382" s="72">
        <v>25</v>
      </c>
      <c r="F1382" s="89"/>
      <c r="G1382" s="72">
        <f>G1381</f>
        <v>13</v>
      </c>
      <c r="H1382" s="73">
        <f t="shared" si="82"/>
        <v>650</v>
      </c>
      <c r="I1382" s="25"/>
      <c r="J1382" s="17"/>
      <c r="K1382" s="7"/>
      <c r="L1382" s="7"/>
      <c r="M1382" s="7"/>
      <c r="N1382" s="7"/>
    </row>
    <row r="1383" spans="1:14" ht="13.2" x14ac:dyDescent="0.25">
      <c r="A1383" s="7"/>
      <c r="B1383" s="88"/>
      <c r="C1383" s="35" t="s">
        <v>183</v>
      </c>
      <c r="D1383" s="72">
        <v>2</v>
      </c>
      <c r="E1383" s="72">
        <v>16</v>
      </c>
      <c r="F1383" s="89"/>
      <c r="G1383" s="72">
        <f>G1381</f>
        <v>13</v>
      </c>
      <c r="H1383" s="73">
        <f t="shared" si="82"/>
        <v>416</v>
      </c>
      <c r="I1383" s="25"/>
      <c r="J1383" s="17"/>
      <c r="K1383" s="7"/>
      <c r="L1383" s="7"/>
      <c r="M1383" s="7"/>
      <c r="N1383" s="7"/>
    </row>
    <row r="1384" spans="1:14" ht="13.2" x14ac:dyDescent="0.25">
      <c r="A1384" s="7"/>
      <c r="B1384" s="88"/>
      <c r="C1384" s="35" t="s">
        <v>71</v>
      </c>
      <c r="D1384" s="72">
        <v>2</v>
      </c>
      <c r="E1384" s="72">
        <v>16</v>
      </c>
      <c r="F1384" s="89"/>
      <c r="G1384" s="72">
        <f>G1381</f>
        <v>13</v>
      </c>
      <c r="H1384" s="73">
        <f t="shared" si="82"/>
        <v>416</v>
      </c>
      <c r="I1384" s="25"/>
      <c r="J1384" s="17"/>
      <c r="K1384" s="7"/>
      <c r="L1384" s="7"/>
      <c r="M1384" s="7"/>
      <c r="N1384" s="7"/>
    </row>
    <row r="1385" spans="1:14" ht="13.2" x14ac:dyDescent="0.25">
      <c r="A1385" s="7"/>
      <c r="B1385" s="88"/>
      <c r="C1385" s="35" t="s">
        <v>76</v>
      </c>
      <c r="D1385" s="72">
        <v>2</v>
      </c>
      <c r="E1385" s="72">
        <v>9</v>
      </c>
      <c r="F1385" s="89"/>
      <c r="G1385" s="72">
        <f>G1381</f>
        <v>13</v>
      </c>
      <c r="H1385" s="73">
        <f t="shared" si="82"/>
        <v>234</v>
      </c>
      <c r="I1385" s="25"/>
      <c r="J1385" s="17"/>
      <c r="K1385" s="7"/>
      <c r="L1385" s="7"/>
      <c r="M1385" s="7"/>
      <c r="N1385" s="7"/>
    </row>
    <row r="1386" spans="1:14" ht="13.2" x14ac:dyDescent="0.25">
      <c r="A1386" s="7"/>
      <c r="B1386" s="88"/>
      <c r="C1386" s="84" t="s">
        <v>77</v>
      </c>
      <c r="D1386" s="72">
        <v>2</v>
      </c>
      <c r="E1386" s="72">
        <v>25</v>
      </c>
      <c r="F1386" s="89"/>
      <c r="G1386" s="72">
        <f>G1381</f>
        <v>13</v>
      </c>
      <c r="H1386" s="73">
        <f t="shared" si="82"/>
        <v>650</v>
      </c>
      <c r="I1386" s="25"/>
      <c r="J1386" s="17"/>
      <c r="K1386" s="7"/>
      <c r="L1386" s="7"/>
      <c r="M1386" s="7"/>
      <c r="N1386" s="7"/>
    </row>
    <row r="1387" spans="1:14" ht="13.2" x14ac:dyDescent="0.25">
      <c r="A1387" s="7"/>
      <c r="B1387" s="90"/>
      <c r="C1387" s="92"/>
      <c r="D1387" s="72"/>
      <c r="E1387" s="72"/>
      <c r="F1387" s="86"/>
      <c r="G1387" s="72"/>
      <c r="H1387" s="73" t="str">
        <f t="shared" si="82"/>
        <v/>
      </c>
      <c r="I1387" s="25"/>
      <c r="J1387" s="17"/>
      <c r="K1387" s="7"/>
      <c r="L1387" s="7"/>
      <c r="M1387" s="7"/>
      <c r="N1387" s="7"/>
    </row>
    <row r="1388" spans="1:14" ht="13.2" x14ac:dyDescent="0.25">
      <c r="A1388" s="7"/>
      <c r="B1388" s="88" t="s">
        <v>78</v>
      </c>
      <c r="C1388" s="92" t="s">
        <v>280</v>
      </c>
      <c r="D1388" s="72">
        <v>1</v>
      </c>
      <c r="E1388" s="72">
        <f>400</f>
        <v>400</v>
      </c>
      <c r="F1388" s="86"/>
      <c r="G1388" s="72">
        <v>1</v>
      </c>
      <c r="H1388" s="73">
        <f t="shared" si="82"/>
        <v>400</v>
      </c>
      <c r="I1388" s="25"/>
      <c r="J1388" s="17"/>
      <c r="K1388" s="7"/>
      <c r="L1388" s="7"/>
      <c r="M1388" s="7"/>
      <c r="N1388" s="7"/>
    </row>
    <row r="1389" spans="1:14" ht="13.2" x14ac:dyDescent="0.25">
      <c r="A1389" s="7"/>
      <c r="B1389" s="90"/>
      <c r="C1389" s="95"/>
      <c r="D1389" s="86"/>
      <c r="E1389" s="86"/>
      <c r="F1389" s="86"/>
      <c r="G1389" s="86"/>
      <c r="H1389" s="73" t="str">
        <f t="shared" si="82"/>
        <v/>
      </c>
      <c r="I1389" s="25"/>
      <c r="J1389" s="17"/>
      <c r="K1389" s="7"/>
      <c r="L1389" s="7"/>
      <c r="M1389" s="7"/>
      <c r="N1389" s="7"/>
    </row>
    <row r="1390" spans="1:14" ht="13.2" x14ac:dyDescent="0.25">
      <c r="A1390" s="7"/>
      <c r="B1390" s="88" t="s">
        <v>109</v>
      </c>
      <c r="C1390" s="92" t="s">
        <v>51</v>
      </c>
      <c r="D1390" s="86"/>
      <c r="E1390" s="86"/>
      <c r="F1390" s="86"/>
      <c r="G1390" s="86"/>
      <c r="H1390" s="73" t="str">
        <f t="shared" si="82"/>
        <v/>
      </c>
      <c r="I1390" s="25"/>
      <c r="J1390" s="17"/>
      <c r="K1390" s="7"/>
      <c r="L1390" s="7"/>
      <c r="M1390" s="7"/>
      <c r="N1390" s="7"/>
    </row>
    <row r="1391" spans="1:14" ht="13.2" x14ac:dyDescent="0.25">
      <c r="A1391" s="7"/>
      <c r="B1391" s="90"/>
      <c r="C1391" s="92" t="s">
        <v>274</v>
      </c>
      <c r="D1391" s="72">
        <f>-$L$5*2</f>
        <v>-4</v>
      </c>
      <c r="E1391" s="72">
        <f>$M$5</f>
        <v>4</v>
      </c>
      <c r="F1391" s="86"/>
      <c r="G1391" s="72">
        <f>$N$5</f>
        <v>8</v>
      </c>
      <c r="H1391" s="73">
        <f t="shared" si="82"/>
        <v>-128</v>
      </c>
      <c r="I1391" s="25"/>
      <c r="J1391" s="17" t="s">
        <v>89</v>
      </c>
      <c r="K1391" s="7"/>
      <c r="L1391" s="7"/>
      <c r="M1391" s="7"/>
      <c r="N1391" s="7"/>
    </row>
    <row r="1392" spans="1:14" ht="13.2" x14ac:dyDescent="0.25">
      <c r="A1392" s="7"/>
      <c r="B1392" s="90"/>
      <c r="C1392" s="95"/>
      <c r="D1392" s="86"/>
      <c r="E1392" s="86"/>
      <c r="F1392" s="86"/>
      <c r="G1392" s="86"/>
      <c r="H1392" s="73" t="str">
        <f t="shared" si="82"/>
        <v/>
      </c>
      <c r="I1392" s="25"/>
      <c r="J1392" s="17" t="s">
        <v>95</v>
      </c>
      <c r="K1392" s="7"/>
      <c r="L1392" s="7"/>
      <c r="M1392" s="7"/>
      <c r="N1392" s="7"/>
    </row>
    <row r="1393" spans="1:14" ht="13.2" x14ac:dyDescent="0.25">
      <c r="A1393" s="7"/>
      <c r="B1393" s="90"/>
      <c r="C1393" s="92" t="s">
        <v>281</v>
      </c>
      <c r="D1393" s="72">
        <f>-$L$7*2</f>
        <v>-26</v>
      </c>
      <c r="E1393" s="72">
        <f>$M$7</f>
        <v>4</v>
      </c>
      <c r="F1393" s="86"/>
      <c r="G1393" s="72">
        <f>$N$7</f>
        <v>6</v>
      </c>
      <c r="H1393" s="73">
        <f t="shared" si="82"/>
        <v>-624</v>
      </c>
      <c r="I1393" s="25"/>
      <c r="J1393" s="17" t="s">
        <v>97</v>
      </c>
      <c r="K1393" s="7"/>
      <c r="L1393" s="7"/>
      <c r="M1393" s="7"/>
      <c r="N1393" s="7"/>
    </row>
    <row r="1394" spans="1:14" ht="13.2" x14ac:dyDescent="0.25">
      <c r="A1394" s="7"/>
      <c r="B1394" s="34"/>
      <c r="C1394" s="49"/>
      <c r="D1394" s="22"/>
      <c r="E1394" s="22"/>
      <c r="F1394" s="22"/>
      <c r="G1394" s="22"/>
      <c r="H1394" s="73" t="str">
        <f t="shared" si="82"/>
        <v/>
      </c>
      <c r="I1394" s="25"/>
      <c r="J1394" s="17" t="s">
        <v>98</v>
      </c>
      <c r="K1394" s="7"/>
      <c r="L1394" s="7"/>
      <c r="M1394" s="7"/>
      <c r="N1394" s="7"/>
    </row>
    <row r="1395" spans="1:14" ht="13.2" x14ac:dyDescent="0.25">
      <c r="A1395" s="7"/>
      <c r="B1395" s="34"/>
      <c r="C1395" s="49"/>
      <c r="D1395" s="22"/>
      <c r="E1395" s="22"/>
      <c r="F1395" s="22"/>
      <c r="G1395" s="22"/>
      <c r="H1395" s="24" t="str">
        <f t="shared" si="82"/>
        <v/>
      </c>
      <c r="I1395" s="25"/>
      <c r="J1395" s="17" t="s">
        <v>42</v>
      </c>
      <c r="K1395" s="7"/>
      <c r="L1395" s="7"/>
      <c r="M1395" s="7"/>
      <c r="N1395" s="7"/>
    </row>
    <row r="1396" spans="1:14" ht="13.2" x14ac:dyDescent="0.25">
      <c r="A1396" s="7"/>
      <c r="B1396" s="34"/>
      <c r="C1396" s="49"/>
      <c r="D1396" s="22"/>
      <c r="E1396" s="22"/>
      <c r="F1396" s="22"/>
      <c r="G1396" s="22"/>
      <c r="H1396" s="24" t="str">
        <f t="shared" si="82"/>
        <v/>
      </c>
      <c r="I1396" s="25"/>
      <c r="J1396" s="7"/>
      <c r="K1396" s="7"/>
      <c r="L1396" s="7"/>
      <c r="M1396" s="7"/>
      <c r="N1396" s="7"/>
    </row>
    <row r="1397" spans="1:14" ht="13.2" x14ac:dyDescent="0.25">
      <c r="A1397" s="7"/>
      <c r="B1397" s="34"/>
      <c r="C1397" s="49"/>
      <c r="D1397" s="22"/>
      <c r="E1397" s="22"/>
      <c r="F1397" s="22"/>
      <c r="G1397" s="22"/>
      <c r="H1397" s="24" t="str">
        <f t="shared" si="82"/>
        <v/>
      </c>
      <c r="I1397" s="25"/>
      <c r="J1397" s="7"/>
      <c r="K1397" s="7"/>
      <c r="L1397" s="7"/>
      <c r="M1397" s="7"/>
      <c r="N1397" s="7"/>
    </row>
    <row r="1398" spans="1:14" ht="13.2" x14ac:dyDescent="0.25">
      <c r="A1398" s="7"/>
      <c r="B1398" s="36"/>
      <c r="C1398" s="51"/>
      <c r="D1398" s="51"/>
      <c r="E1398" s="38"/>
      <c r="F1398" s="477" t="s">
        <v>85</v>
      </c>
      <c r="G1398" s="478"/>
      <c r="H1398" s="52">
        <f>IF(SUM(H1368:H1397)=0,"",SUM(H1368:H1397))</f>
        <v>6582.5</v>
      </c>
      <c r="I1398" s="53" t="str">
        <f>IF(I1367="1%steel","cft",IF(I1367="1.5%steel","cft",IF(I1367="2%steel","cft",I1367)))</f>
        <v>sft</v>
      </c>
      <c r="J1398" s="7"/>
      <c r="K1398" s="7"/>
      <c r="L1398" s="7"/>
      <c r="M1398" s="7"/>
      <c r="N1398" s="7"/>
    </row>
    <row r="1399" spans="1:14" ht="13.2" x14ac:dyDescent="0.25">
      <c r="A1399" s="7"/>
      <c r="B1399" s="7"/>
      <c r="C1399" s="7"/>
      <c r="D1399" s="7"/>
      <c r="E1399" s="7"/>
      <c r="F1399" s="475" t="s">
        <v>86</v>
      </c>
      <c r="G1399" s="476"/>
      <c r="H1399" s="41">
        <v>0</v>
      </c>
      <c r="I1399" s="54" t="str">
        <f>I1398</f>
        <v>sft</v>
      </c>
      <c r="J1399" s="7"/>
      <c r="K1399" s="7"/>
      <c r="L1399" s="7"/>
      <c r="M1399" s="7"/>
      <c r="N1399" s="7"/>
    </row>
    <row r="1400" spans="1:14" ht="13.2" x14ac:dyDescent="0.25">
      <c r="A1400" s="7"/>
      <c r="B1400" s="7"/>
      <c r="C1400" s="7"/>
      <c r="D1400" s="7"/>
      <c r="E1400" s="7"/>
      <c r="F1400" s="477" t="s">
        <v>87</v>
      </c>
      <c r="G1400" s="478"/>
      <c r="H1400" s="55">
        <f>H1399+H1398</f>
        <v>6582.5</v>
      </c>
      <c r="I1400" s="53" t="str">
        <f>I1398</f>
        <v>sft</v>
      </c>
      <c r="J1400" s="7"/>
      <c r="K1400" s="7"/>
      <c r="L1400" s="7"/>
      <c r="M1400" s="7"/>
      <c r="N1400" s="7"/>
    </row>
    <row r="1401" spans="1:14" ht="13.2" x14ac:dyDescent="0.25">
      <c r="A1401" s="7"/>
      <c r="B1401" s="7"/>
      <c r="C1401" s="7"/>
      <c r="D1401" s="7"/>
      <c r="E1401" s="7"/>
      <c r="F1401" s="7"/>
      <c r="G1401" s="7"/>
      <c r="H1401" s="7"/>
      <c r="I1401" s="7"/>
      <c r="J1401" s="7"/>
      <c r="K1401" s="7"/>
      <c r="L1401" s="7"/>
      <c r="M1401" s="7"/>
      <c r="N1401" s="7"/>
    </row>
    <row r="1402" spans="1:14" ht="13.2" x14ac:dyDescent="0.25">
      <c r="A1402" s="7"/>
      <c r="B1402" s="7"/>
      <c r="C1402" s="7"/>
      <c r="D1402" s="7"/>
      <c r="E1402" s="7"/>
      <c r="F1402" s="7"/>
      <c r="G1402" s="7"/>
      <c r="H1402" s="7"/>
      <c r="I1402" s="7"/>
      <c r="J1402" s="7"/>
      <c r="K1402" s="7"/>
      <c r="L1402" s="7"/>
      <c r="M1402" s="7"/>
      <c r="N1402" s="7"/>
    </row>
    <row r="1403" spans="1:14" ht="24" customHeight="1" x14ac:dyDescent="0.25">
      <c r="A1403" s="7"/>
      <c r="B1403" s="12" t="s">
        <v>261</v>
      </c>
      <c r="C1403" s="13" t="s">
        <v>35</v>
      </c>
      <c r="D1403" s="14"/>
      <c r="E1403" s="14"/>
      <c r="F1403" s="14"/>
      <c r="G1403" s="15"/>
      <c r="H1403" s="14"/>
      <c r="I1403" s="16" t="s">
        <v>282</v>
      </c>
      <c r="J1403" s="17" t="s">
        <v>54</v>
      </c>
      <c r="K1403" s="7"/>
      <c r="L1403" s="7"/>
      <c r="M1403" s="7"/>
      <c r="N1403" s="7"/>
    </row>
    <row r="1404" spans="1:14" ht="171.6" x14ac:dyDescent="0.25">
      <c r="A1404" s="7"/>
      <c r="B1404" s="48">
        <f>B1368+1</f>
        <v>18</v>
      </c>
      <c r="C1404" s="21" t="str">
        <f>'03-B.O.Q CIVIL WORK'!D85</f>
        <v>CHEMICAL ANCHORING (SPIT EPOXY)
Drilling,  cleaning, and fixing reinforcement bars/anchor bolts using an approved chemical anchoring system (Spit Epoxy or equivalent) in concrete or masonry, including drilling of holes of required diameter and depth, thorough cleaning by air blowing and brushing, injection of epoxy resin, and insertion of steel bars/threaded rods to the specified embedment depth.
The work shall include proper alignment, curing time as per the manufacturer’s recommendations, and testing where required to ensure full bond strength. All materials, tools, equipment, and workmanship shall be included, complete in all respects as per specifications and the Engineer’s instructions.</v>
      </c>
      <c r="D1404" s="22"/>
      <c r="E1404" s="22"/>
      <c r="F1404" s="49"/>
      <c r="G1404" s="22"/>
      <c r="H1404" s="24" t="str">
        <f t="shared" ref="H1404:H1413" si="83">IF(PRODUCT(D1404,E1404,F1404,G1404,I1404)=0,"",PRODUCT(D1404,E1404,F1404,G1404,I1404))</f>
        <v/>
      </c>
      <c r="I1404" s="25"/>
      <c r="J1404" s="17" t="s">
        <v>56</v>
      </c>
      <c r="K1404" s="7"/>
      <c r="L1404" s="7"/>
      <c r="M1404" s="7"/>
      <c r="N1404" s="7"/>
    </row>
    <row r="1405" spans="1:14" ht="13.2" x14ac:dyDescent="0.25">
      <c r="A1405" s="7"/>
      <c r="B1405" s="34"/>
      <c r="C1405" s="50"/>
      <c r="D1405" s="22"/>
      <c r="E1405" s="22"/>
      <c r="F1405" s="22"/>
      <c r="G1405" s="22"/>
      <c r="H1405" s="24" t="str">
        <f t="shared" si="83"/>
        <v/>
      </c>
      <c r="I1405" s="25"/>
      <c r="J1405" s="17" t="s">
        <v>58</v>
      </c>
      <c r="K1405" s="7"/>
      <c r="L1405" s="7"/>
      <c r="M1405" s="7"/>
      <c r="N1405" s="7"/>
    </row>
    <row r="1406" spans="1:14" ht="13.2" x14ac:dyDescent="0.25">
      <c r="A1406" s="7"/>
      <c r="B1406" s="96" t="s">
        <v>62</v>
      </c>
      <c r="C1406" s="35" t="s">
        <v>283</v>
      </c>
      <c r="D1406" s="22"/>
      <c r="E1406" s="22"/>
      <c r="F1406" s="22"/>
      <c r="G1406" s="22"/>
      <c r="H1406" s="24" t="str">
        <f t="shared" si="83"/>
        <v/>
      </c>
      <c r="I1406" s="25"/>
      <c r="J1406" s="17" t="s">
        <v>60</v>
      </c>
      <c r="K1406" s="7"/>
      <c r="L1406" s="7"/>
      <c r="M1406" s="7"/>
      <c r="N1406" s="7"/>
    </row>
    <row r="1407" spans="1:14" ht="13.2" x14ac:dyDescent="0.25">
      <c r="A1407" s="7"/>
      <c r="B1407" s="34"/>
      <c r="C1407" s="35" t="s">
        <v>284</v>
      </c>
      <c r="D1407" s="30">
        <v>4</v>
      </c>
      <c r="E1407" s="30">
        <v>14</v>
      </c>
      <c r="F1407" s="30"/>
      <c r="G1407" s="30"/>
      <c r="H1407" s="31" t="str">
        <f t="shared" si="83"/>
        <v/>
      </c>
      <c r="I1407" s="25">
        <v>0</v>
      </c>
      <c r="J1407" s="17" t="s">
        <v>32</v>
      </c>
      <c r="K1407" s="7"/>
      <c r="L1407" s="7"/>
      <c r="M1407" s="7"/>
      <c r="N1407" s="7"/>
    </row>
    <row r="1408" spans="1:14" ht="13.2" x14ac:dyDescent="0.25">
      <c r="A1408" s="7"/>
      <c r="B1408" s="34"/>
      <c r="C1408" s="35" t="s">
        <v>285</v>
      </c>
      <c r="D1408" s="30">
        <v>2</v>
      </c>
      <c r="E1408" s="30">
        <v>16</v>
      </c>
      <c r="F1408" s="30"/>
      <c r="G1408" s="30"/>
      <c r="H1408" s="31" t="str">
        <f t="shared" si="83"/>
        <v/>
      </c>
      <c r="I1408" s="25">
        <v>0</v>
      </c>
      <c r="J1408" s="17" t="s">
        <v>89</v>
      </c>
      <c r="K1408" s="7"/>
      <c r="L1408" s="7"/>
      <c r="M1408" s="7"/>
      <c r="N1408" s="7"/>
    </row>
    <row r="1409" spans="1:14" ht="13.2" x14ac:dyDescent="0.25">
      <c r="A1409" s="7"/>
      <c r="B1409" s="34"/>
      <c r="C1409" s="74" t="s">
        <v>286</v>
      </c>
      <c r="D1409" s="30">
        <v>3</v>
      </c>
      <c r="E1409" s="30">
        <v>4</v>
      </c>
      <c r="F1409" s="30">
        <v>7</v>
      </c>
      <c r="G1409" s="30"/>
      <c r="H1409" s="31">
        <f t="shared" si="83"/>
        <v>84</v>
      </c>
      <c r="I1409" s="25"/>
      <c r="J1409" s="17" t="s">
        <v>95</v>
      </c>
      <c r="K1409" s="7"/>
      <c r="L1409" s="7"/>
      <c r="M1409" s="7"/>
      <c r="N1409" s="7"/>
    </row>
    <row r="1410" spans="1:14" ht="13.2" x14ac:dyDescent="0.25">
      <c r="A1410" s="7"/>
      <c r="B1410" s="34"/>
      <c r="C1410" s="74"/>
      <c r="D1410" s="30"/>
      <c r="E1410" s="30"/>
      <c r="F1410" s="30"/>
      <c r="G1410" s="30"/>
      <c r="H1410" s="31" t="str">
        <f t="shared" si="83"/>
        <v/>
      </c>
      <c r="I1410" s="25"/>
      <c r="J1410" s="17" t="s">
        <v>97</v>
      </c>
      <c r="K1410" s="7"/>
      <c r="L1410" s="7"/>
      <c r="M1410" s="7"/>
      <c r="N1410" s="7"/>
    </row>
    <row r="1411" spans="1:14" ht="13.2" x14ac:dyDescent="0.25">
      <c r="A1411" s="7"/>
      <c r="B1411" s="34"/>
      <c r="C1411" s="49"/>
      <c r="D1411" s="30"/>
      <c r="E1411" s="30"/>
      <c r="F1411" s="30"/>
      <c r="G1411" s="30"/>
      <c r="H1411" s="31" t="str">
        <f t="shared" si="83"/>
        <v/>
      </c>
      <c r="I1411" s="25"/>
      <c r="J1411" s="17" t="s">
        <v>98</v>
      </c>
      <c r="K1411" s="7"/>
      <c r="L1411" s="7"/>
      <c r="M1411" s="7"/>
      <c r="N1411" s="7"/>
    </row>
    <row r="1412" spans="1:14" ht="13.2" x14ac:dyDescent="0.25">
      <c r="A1412" s="7"/>
      <c r="B1412" s="34"/>
      <c r="C1412" s="49"/>
      <c r="D1412" s="22"/>
      <c r="E1412" s="22"/>
      <c r="F1412" s="22"/>
      <c r="G1412" s="22"/>
      <c r="H1412" s="24" t="str">
        <f t="shared" si="83"/>
        <v/>
      </c>
      <c r="I1412" s="25"/>
      <c r="J1412" s="7"/>
      <c r="K1412" s="7"/>
      <c r="L1412" s="7"/>
      <c r="M1412" s="7"/>
      <c r="N1412" s="7"/>
    </row>
    <row r="1413" spans="1:14" ht="13.2" x14ac:dyDescent="0.25">
      <c r="A1413" s="7"/>
      <c r="B1413" s="34"/>
      <c r="C1413" s="49"/>
      <c r="D1413" s="22"/>
      <c r="E1413" s="22"/>
      <c r="F1413" s="22"/>
      <c r="G1413" s="22"/>
      <c r="H1413" s="24" t="str">
        <f t="shared" si="83"/>
        <v/>
      </c>
      <c r="I1413" s="25"/>
      <c r="J1413" s="7"/>
      <c r="K1413" s="7"/>
      <c r="L1413" s="7"/>
      <c r="M1413" s="7"/>
      <c r="N1413" s="7"/>
    </row>
    <row r="1414" spans="1:14" ht="13.2" x14ac:dyDescent="0.25">
      <c r="A1414" s="7"/>
      <c r="B1414" s="36"/>
      <c r="C1414" s="51"/>
      <c r="D1414" s="51"/>
      <c r="E1414" s="38"/>
      <c r="F1414" s="477" t="s">
        <v>85</v>
      </c>
      <c r="G1414" s="478"/>
      <c r="H1414" s="55">
        <f>IF(SUM(H1404:H1413)=0,"",SUM(H1404:H1413))</f>
        <v>84</v>
      </c>
      <c r="I1414" s="53" t="str">
        <f>IF(I1403="1%steel","cft",IF(I1403="1.5%steel","cft",IF(I1403="2%steel","cft",I1403)))</f>
        <v>Anchor</v>
      </c>
      <c r="J1414" s="7"/>
      <c r="K1414" s="7"/>
      <c r="L1414" s="7"/>
      <c r="M1414" s="7"/>
      <c r="N1414" s="7"/>
    </row>
    <row r="1415" spans="1:14" ht="13.2" x14ac:dyDescent="0.25">
      <c r="A1415" s="7"/>
      <c r="B1415" s="7"/>
      <c r="C1415" s="7"/>
      <c r="D1415" s="7"/>
      <c r="E1415" s="7"/>
      <c r="F1415" s="475" t="s">
        <v>86</v>
      </c>
      <c r="G1415" s="476"/>
      <c r="H1415" s="41">
        <v>0</v>
      </c>
      <c r="I1415" s="54" t="str">
        <f>I1414</f>
        <v>Anchor</v>
      </c>
      <c r="J1415" s="7"/>
      <c r="K1415" s="7"/>
      <c r="L1415" s="7"/>
      <c r="M1415" s="7"/>
      <c r="N1415" s="7"/>
    </row>
    <row r="1416" spans="1:14" ht="13.2" x14ac:dyDescent="0.25">
      <c r="A1416" s="7"/>
      <c r="B1416" s="7"/>
      <c r="C1416" s="7"/>
      <c r="D1416" s="7"/>
      <c r="E1416" s="7"/>
      <c r="F1416" s="477" t="s">
        <v>87</v>
      </c>
      <c r="G1416" s="478"/>
      <c r="H1416" s="55">
        <f>H1415+H1414</f>
        <v>84</v>
      </c>
      <c r="I1416" s="53" t="str">
        <f>I1414</f>
        <v>Anchor</v>
      </c>
      <c r="J1416" s="7"/>
      <c r="K1416" s="7"/>
      <c r="L1416" s="7"/>
      <c r="M1416" s="7"/>
      <c r="N1416" s="7"/>
    </row>
    <row r="1417" spans="1:14" ht="13.2" x14ac:dyDescent="0.25">
      <c r="A1417" s="7"/>
      <c r="B1417" s="7"/>
      <c r="C1417" s="7"/>
      <c r="D1417" s="7"/>
      <c r="E1417" s="7"/>
      <c r="F1417" s="7"/>
      <c r="G1417" s="7"/>
      <c r="H1417" s="7"/>
      <c r="I1417" s="7"/>
      <c r="J1417" s="7"/>
      <c r="K1417" s="7"/>
      <c r="L1417" s="7"/>
      <c r="M1417" s="7"/>
      <c r="N1417" s="7"/>
    </row>
    <row r="1418" spans="1:14" ht="13.2" x14ac:dyDescent="0.25">
      <c r="A1418" s="7"/>
      <c r="B1418" s="7"/>
      <c r="C1418" s="7"/>
      <c r="D1418" s="7"/>
      <c r="E1418" s="7"/>
      <c r="F1418" s="7"/>
      <c r="G1418" s="7"/>
      <c r="H1418" s="7"/>
      <c r="I1418" s="7"/>
      <c r="J1418" s="7"/>
      <c r="K1418" s="7"/>
      <c r="L1418" s="7"/>
      <c r="M1418" s="7"/>
      <c r="N1418" s="7"/>
    </row>
    <row r="1419" spans="1:14" ht="24" customHeight="1" x14ac:dyDescent="0.25">
      <c r="A1419" s="7"/>
      <c r="B1419" s="12" t="s">
        <v>261</v>
      </c>
      <c r="C1419" s="13" t="s">
        <v>35</v>
      </c>
      <c r="D1419" s="14"/>
      <c r="E1419" s="14"/>
      <c r="F1419" s="14"/>
      <c r="G1419" s="15"/>
      <c r="H1419" s="14"/>
      <c r="I1419" s="16" t="s">
        <v>42</v>
      </c>
      <c r="J1419" s="17" t="s">
        <v>54</v>
      </c>
      <c r="K1419" s="7"/>
      <c r="L1419" s="7"/>
      <c r="M1419" s="7"/>
      <c r="N1419" s="7"/>
    </row>
    <row r="1420" spans="1:14" ht="132" x14ac:dyDescent="0.25">
      <c r="A1420" s="7"/>
      <c r="B1420" s="48">
        <f>B1404+1</f>
        <v>19</v>
      </c>
      <c r="C1420" s="21" t="str">
        <f>'03-B.O.Q CIVIL WORK'!D86</f>
        <v>WHITE BOARD
Providing, supplying, and fixing a whiteboard of size 4 ft × 8 ft, comprising a 1 mm-thick white laminated sheet bonded with approved adhesive over 6 mm thick PVC foam board, framed with ½" × 1" L-section steel pipe of 18 gauge. The board shall be securely fixed to the wall using 4 Nos. anchor bolts with washers, including all necessary accessories, alignment, and proper installation, excluding cost of red oxide primer and painting, complete in all respects as per specifications and the Engineer’s instructions.</v>
      </c>
      <c r="D1420" s="22"/>
      <c r="E1420" s="22"/>
      <c r="F1420" s="49"/>
      <c r="G1420" s="22"/>
      <c r="H1420" s="24" t="str">
        <f t="shared" ref="H1420:H1425" si="84">IF(PRODUCT(D1420,E1420,F1420,G1420,I1420)=0,"",PRODUCT(D1420,E1420,F1420,G1420,I1420))</f>
        <v/>
      </c>
      <c r="I1420" s="25"/>
      <c r="J1420" s="17" t="s">
        <v>56</v>
      </c>
      <c r="K1420" s="7"/>
      <c r="L1420" s="7"/>
      <c r="M1420" s="7"/>
      <c r="N1420" s="7"/>
    </row>
    <row r="1421" spans="1:14" ht="13.2" x14ac:dyDescent="0.25">
      <c r="A1421" s="7"/>
      <c r="B1421" s="34"/>
      <c r="C1421" s="35" t="s">
        <v>287</v>
      </c>
      <c r="D1421" s="30">
        <v>2</v>
      </c>
      <c r="E1421" s="30"/>
      <c r="F1421" s="30"/>
      <c r="G1421" s="30"/>
      <c r="H1421" s="31">
        <f t="shared" si="84"/>
        <v>2</v>
      </c>
      <c r="I1421" s="25"/>
      <c r="J1421" s="17" t="s">
        <v>58</v>
      </c>
      <c r="K1421" s="7"/>
      <c r="L1421" s="7"/>
      <c r="M1421" s="7"/>
      <c r="N1421" s="7"/>
    </row>
    <row r="1422" spans="1:14" ht="13.2" x14ac:dyDescent="0.25">
      <c r="A1422" s="7"/>
      <c r="B1422" s="34"/>
      <c r="C1422" s="50"/>
      <c r="D1422" s="30"/>
      <c r="E1422" s="30"/>
      <c r="F1422" s="30"/>
      <c r="G1422" s="30"/>
      <c r="H1422" s="31" t="str">
        <f t="shared" si="84"/>
        <v/>
      </c>
      <c r="I1422" s="25"/>
      <c r="J1422" s="17" t="s">
        <v>60</v>
      </c>
      <c r="K1422" s="7"/>
      <c r="L1422" s="7"/>
      <c r="M1422" s="7"/>
      <c r="N1422" s="7"/>
    </row>
    <row r="1423" spans="1:14" ht="13.2" x14ac:dyDescent="0.25">
      <c r="A1423" s="7"/>
      <c r="B1423" s="34"/>
      <c r="C1423" s="50"/>
      <c r="D1423" s="30"/>
      <c r="E1423" s="30"/>
      <c r="F1423" s="30"/>
      <c r="G1423" s="30"/>
      <c r="H1423" s="31" t="str">
        <f t="shared" si="84"/>
        <v/>
      </c>
      <c r="I1423" s="25"/>
      <c r="J1423" s="17" t="s">
        <v>32</v>
      </c>
      <c r="K1423" s="7"/>
      <c r="L1423" s="7"/>
      <c r="M1423" s="7"/>
      <c r="N1423" s="7"/>
    </row>
    <row r="1424" spans="1:14" ht="13.2" x14ac:dyDescent="0.25">
      <c r="A1424" s="7"/>
      <c r="B1424" s="34"/>
      <c r="C1424" s="49"/>
      <c r="D1424" s="30"/>
      <c r="E1424" s="30"/>
      <c r="F1424" s="30"/>
      <c r="G1424" s="30"/>
      <c r="H1424" s="31" t="str">
        <f t="shared" si="84"/>
        <v/>
      </c>
      <c r="I1424" s="25"/>
      <c r="J1424" s="7"/>
      <c r="K1424" s="7"/>
      <c r="L1424" s="7"/>
      <c r="M1424" s="7"/>
      <c r="N1424" s="7"/>
    </row>
    <row r="1425" spans="1:14" ht="13.2" x14ac:dyDescent="0.25">
      <c r="A1425" s="7"/>
      <c r="B1425" s="34"/>
      <c r="C1425" s="49"/>
      <c r="D1425" s="30"/>
      <c r="E1425" s="30"/>
      <c r="F1425" s="30"/>
      <c r="G1425" s="30"/>
      <c r="H1425" s="31" t="str">
        <f t="shared" si="84"/>
        <v/>
      </c>
      <c r="I1425" s="25"/>
      <c r="J1425" s="7"/>
      <c r="K1425" s="7"/>
      <c r="L1425" s="7"/>
      <c r="M1425" s="7"/>
      <c r="N1425" s="7"/>
    </row>
    <row r="1426" spans="1:14" ht="13.2" x14ac:dyDescent="0.25">
      <c r="A1426" s="7"/>
      <c r="B1426" s="36"/>
      <c r="C1426" s="51"/>
      <c r="D1426" s="97"/>
      <c r="E1426" s="98"/>
      <c r="F1426" s="477" t="s">
        <v>85</v>
      </c>
      <c r="G1426" s="478"/>
      <c r="H1426" s="52">
        <f>IF(SUM(H1420:H1425)=0,"",SUM(H1420:H1425))</f>
        <v>2</v>
      </c>
      <c r="I1426" s="53" t="str">
        <f>IF(I1419="1%steel","cft",IF(I1419="1.5%steel","cft",IF(I1419="2%steel","cft",I1419)))</f>
        <v>No</v>
      </c>
      <c r="J1426" s="7"/>
      <c r="K1426" s="7"/>
      <c r="L1426" s="7"/>
      <c r="M1426" s="7"/>
      <c r="N1426" s="7"/>
    </row>
    <row r="1427" spans="1:14" ht="13.2" x14ac:dyDescent="0.25">
      <c r="A1427" s="7"/>
      <c r="B1427" s="7"/>
      <c r="C1427" s="7"/>
      <c r="D1427" s="56"/>
      <c r="E1427" s="56"/>
      <c r="F1427" s="475" t="s">
        <v>86</v>
      </c>
      <c r="G1427" s="476"/>
      <c r="H1427" s="41">
        <v>0</v>
      </c>
      <c r="I1427" s="54" t="str">
        <f>I1426</f>
        <v>No</v>
      </c>
      <c r="J1427" s="7"/>
      <c r="K1427" s="7"/>
      <c r="L1427" s="7"/>
      <c r="M1427" s="7"/>
      <c r="N1427" s="7"/>
    </row>
    <row r="1428" spans="1:14" ht="13.2" x14ac:dyDescent="0.25">
      <c r="A1428" s="7"/>
      <c r="B1428" s="7"/>
      <c r="C1428" s="7"/>
      <c r="D1428" s="56"/>
      <c r="E1428" s="56"/>
      <c r="F1428" s="477" t="s">
        <v>87</v>
      </c>
      <c r="G1428" s="478"/>
      <c r="H1428" s="55">
        <f>H1427+H1426</f>
        <v>2</v>
      </c>
      <c r="I1428" s="53" t="str">
        <f>I1426</f>
        <v>No</v>
      </c>
      <c r="J1428" s="7"/>
      <c r="K1428" s="7"/>
      <c r="L1428" s="7"/>
      <c r="M1428" s="7"/>
      <c r="N1428" s="7"/>
    </row>
    <row r="1429" spans="1:14" ht="13.2" x14ac:dyDescent="0.25">
      <c r="A1429" s="7"/>
      <c r="B1429" s="7"/>
      <c r="C1429" s="7"/>
      <c r="D1429" s="56"/>
      <c r="E1429" s="56"/>
      <c r="F1429" s="56"/>
      <c r="G1429" s="56"/>
      <c r="H1429" s="56"/>
      <c r="I1429" s="7"/>
      <c r="J1429" s="7"/>
      <c r="K1429" s="7"/>
      <c r="L1429" s="7"/>
      <c r="M1429" s="7"/>
      <c r="N1429" s="7"/>
    </row>
    <row r="1430" spans="1:14" ht="13.2" x14ac:dyDescent="0.25">
      <c r="A1430" s="7"/>
      <c r="B1430" s="7"/>
      <c r="C1430" s="7"/>
      <c r="D1430" s="7"/>
      <c r="E1430" s="7"/>
      <c r="F1430" s="7"/>
      <c r="G1430" s="7"/>
      <c r="H1430" s="7"/>
      <c r="I1430" s="7"/>
      <c r="J1430" s="7"/>
      <c r="K1430" s="7"/>
      <c r="L1430" s="7"/>
      <c r="M1430" s="7"/>
      <c r="N1430" s="7"/>
    </row>
    <row r="1431" spans="1:14" ht="24" customHeight="1" x14ac:dyDescent="0.25">
      <c r="A1431" s="7"/>
      <c r="B1431" s="12" t="s">
        <v>261</v>
      </c>
      <c r="C1431" s="13" t="s">
        <v>35</v>
      </c>
      <c r="D1431" s="14"/>
      <c r="E1431" s="14"/>
      <c r="F1431" s="14"/>
      <c r="G1431" s="15"/>
      <c r="H1431" s="14"/>
      <c r="I1431" s="16" t="s">
        <v>288</v>
      </c>
      <c r="J1431" s="17" t="s">
        <v>54</v>
      </c>
      <c r="K1431" s="7"/>
      <c r="L1431" s="7"/>
      <c r="M1431" s="7"/>
      <c r="N1431" s="7"/>
    </row>
    <row r="1432" spans="1:14" ht="118.8" x14ac:dyDescent="0.25">
      <c r="A1432" s="7"/>
      <c r="B1432" s="48">
        <f>B1420+1</f>
        <v>20</v>
      </c>
      <c r="C1432" s="21" t="str">
        <f>'03-B.O.Q CIVIL WORK'!D87</f>
        <v>HOLES FOR CONNECTORS:
Drilling holes through masonry walls of thickness ranging from 4½" to 18½", with hole diameters varying from ½" to ¾" and to the required depth for insertion of specified connectors/ties, including cleaning of holes and provision for anchorage using approved chemical anchoring system (Spit Epoxy or equivalent) as per specifications; cost of chemical anchoring compound (Spit Epoxy) shall be measured and paid separately, complete in all respects as per specifications and Engineer’s instructions.</v>
      </c>
      <c r="D1432" s="22"/>
      <c r="E1432" s="22"/>
      <c r="F1432" s="49"/>
      <c r="G1432" s="22"/>
      <c r="H1432" s="24" t="str">
        <f t="shared" ref="H1432:H1476" si="85">IF(PRODUCT(D1432,E1432,F1432,G1432,I1432)=0,"",PRODUCT(D1432,E1432,F1432,G1432,I1432))</f>
        <v/>
      </c>
      <c r="I1432" s="25"/>
      <c r="J1432" s="17" t="s">
        <v>56</v>
      </c>
      <c r="K1432" s="7"/>
      <c r="L1432" s="7"/>
      <c r="M1432" s="7"/>
      <c r="N1432" s="7"/>
    </row>
    <row r="1433" spans="1:14" ht="13.2" x14ac:dyDescent="0.25">
      <c r="A1433" s="7"/>
      <c r="B1433" s="34"/>
      <c r="C1433" s="50"/>
      <c r="D1433" s="22"/>
      <c r="E1433" s="22"/>
      <c r="F1433" s="22"/>
      <c r="G1433" s="22"/>
      <c r="H1433" s="24" t="str">
        <f t="shared" si="85"/>
        <v/>
      </c>
      <c r="I1433" s="25"/>
      <c r="J1433" s="17" t="s">
        <v>58</v>
      </c>
      <c r="K1433" s="7"/>
      <c r="L1433" s="7"/>
      <c r="M1433" s="7"/>
      <c r="N1433" s="7"/>
    </row>
    <row r="1434" spans="1:14" ht="13.2" x14ac:dyDescent="0.25">
      <c r="A1434" s="7"/>
      <c r="B1434" s="28" t="s">
        <v>62</v>
      </c>
      <c r="C1434" s="35" t="s">
        <v>156</v>
      </c>
      <c r="D1434" s="61"/>
      <c r="E1434" s="61"/>
      <c r="F1434" s="22"/>
      <c r="G1434" s="59"/>
      <c r="H1434" s="31" t="str">
        <f t="shared" si="85"/>
        <v/>
      </c>
      <c r="I1434" s="25"/>
      <c r="J1434" s="17" t="s">
        <v>60</v>
      </c>
      <c r="K1434" s="7"/>
      <c r="L1434" s="7"/>
      <c r="M1434" s="7"/>
      <c r="N1434" s="7"/>
    </row>
    <row r="1435" spans="1:14" ht="13.2" x14ac:dyDescent="0.25">
      <c r="A1435" s="7"/>
      <c r="B1435" s="34"/>
      <c r="C1435" s="35" t="s">
        <v>122</v>
      </c>
      <c r="D1435" s="59"/>
      <c r="E1435" s="59"/>
      <c r="F1435" s="22"/>
      <c r="G1435" s="59"/>
      <c r="H1435" s="31" t="str">
        <f t="shared" si="85"/>
        <v/>
      </c>
      <c r="I1435" s="25"/>
      <c r="J1435" s="17" t="s">
        <v>32</v>
      </c>
      <c r="K1435" s="7"/>
      <c r="L1435" s="7"/>
      <c r="M1435" s="7"/>
      <c r="N1435" s="7"/>
    </row>
    <row r="1436" spans="1:14" ht="13.2" x14ac:dyDescent="0.25">
      <c r="A1436" s="7"/>
      <c r="B1436" s="34"/>
      <c r="C1436" s="35" t="s">
        <v>289</v>
      </c>
      <c r="D1436" s="61">
        <v>10</v>
      </c>
      <c r="E1436" s="59"/>
      <c r="F1436" s="22"/>
      <c r="G1436" s="61">
        <v>14</v>
      </c>
      <c r="H1436" s="31">
        <f t="shared" si="85"/>
        <v>140</v>
      </c>
      <c r="I1436" s="25"/>
      <c r="J1436" s="17" t="s">
        <v>89</v>
      </c>
      <c r="K1436" s="7"/>
      <c r="L1436" s="7"/>
      <c r="M1436" s="7"/>
      <c r="N1436" s="7"/>
    </row>
    <row r="1437" spans="1:14" ht="13.2" x14ac:dyDescent="0.25">
      <c r="A1437" s="7"/>
      <c r="B1437" s="34"/>
      <c r="C1437" s="35" t="s">
        <v>290</v>
      </c>
      <c r="D1437" s="61">
        <v>14</v>
      </c>
      <c r="E1437" s="59"/>
      <c r="F1437" s="22"/>
      <c r="G1437" s="59"/>
      <c r="H1437" s="31">
        <f t="shared" si="85"/>
        <v>14</v>
      </c>
      <c r="I1437" s="25"/>
      <c r="J1437" s="17" t="s">
        <v>95</v>
      </c>
      <c r="K1437" s="7"/>
      <c r="L1437" s="7"/>
      <c r="M1437" s="7"/>
      <c r="N1437" s="7"/>
    </row>
    <row r="1438" spans="1:14" ht="13.2" x14ac:dyDescent="0.25">
      <c r="A1438" s="7"/>
      <c r="B1438" s="28" t="s">
        <v>72</v>
      </c>
      <c r="C1438" s="35" t="s">
        <v>125</v>
      </c>
      <c r="D1438" s="59"/>
      <c r="E1438" s="59"/>
      <c r="F1438" s="22"/>
      <c r="G1438" s="59"/>
      <c r="H1438" s="31" t="str">
        <f t="shared" si="85"/>
        <v/>
      </c>
      <c r="I1438" s="25"/>
      <c r="J1438" s="17"/>
      <c r="K1438" s="7"/>
      <c r="L1438" s="7"/>
      <c r="M1438" s="7"/>
      <c r="N1438" s="7"/>
    </row>
    <row r="1439" spans="1:14" ht="13.2" x14ac:dyDescent="0.25">
      <c r="A1439" s="7"/>
      <c r="B1439" s="34"/>
      <c r="C1439" s="35" t="s">
        <v>291</v>
      </c>
      <c r="D1439" s="61">
        <f>D1436</f>
        <v>10</v>
      </c>
      <c r="E1439" s="59"/>
      <c r="F1439" s="22"/>
      <c r="G1439" s="61">
        <v>14</v>
      </c>
      <c r="H1439" s="31">
        <f t="shared" si="85"/>
        <v>140</v>
      </c>
      <c r="I1439" s="25"/>
      <c r="J1439" s="17"/>
      <c r="K1439" s="7"/>
      <c r="L1439" s="7"/>
      <c r="M1439" s="7"/>
      <c r="N1439" s="7"/>
    </row>
    <row r="1440" spans="1:14" ht="13.2" x14ac:dyDescent="0.25">
      <c r="A1440" s="7"/>
      <c r="B1440" s="34"/>
      <c r="C1440" s="35" t="s">
        <v>290</v>
      </c>
      <c r="D1440" s="61">
        <v>14</v>
      </c>
      <c r="E1440" s="59"/>
      <c r="F1440" s="22"/>
      <c r="G1440" s="59"/>
      <c r="H1440" s="31">
        <f t="shared" si="85"/>
        <v>14</v>
      </c>
      <c r="I1440" s="25"/>
      <c r="J1440" s="17"/>
      <c r="K1440" s="7"/>
      <c r="L1440" s="7"/>
      <c r="M1440" s="7"/>
      <c r="N1440" s="7"/>
    </row>
    <row r="1441" spans="1:14" ht="13.2" x14ac:dyDescent="0.25">
      <c r="A1441" s="7"/>
      <c r="B1441" s="28" t="s">
        <v>78</v>
      </c>
      <c r="C1441" s="35" t="s">
        <v>128</v>
      </c>
      <c r="D1441" s="59"/>
      <c r="E1441" s="59"/>
      <c r="F1441" s="22"/>
      <c r="G1441" s="59"/>
      <c r="H1441" s="31" t="str">
        <f t="shared" si="85"/>
        <v/>
      </c>
      <c r="I1441" s="25"/>
      <c r="J1441" s="17"/>
      <c r="K1441" s="7"/>
      <c r="L1441" s="7"/>
      <c r="M1441" s="7"/>
      <c r="N1441" s="7"/>
    </row>
    <row r="1442" spans="1:14" ht="13.2" x14ac:dyDescent="0.25">
      <c r="A1442" s="7"/>
      <c r="B1442" s="34"/>
      <c r="C1442" s="35" t="s">
        <v>289</v>
      </c>
      <c r="D1442" s="61">
        <f>D1436</f>
        <v>10</v>
      </c>
      <c r="E1442" s="59"/>
      <c r="F1442" s="22"/>
      <c r="G1442" s="61">
        <v>14</v>
      </c>
      <c r="H1442" s="31">
        <f t="shared" si="85"/>
        <v>140</v>
      </c>
      <c r="I1442" s="25"/>
      <c r="J1442" s="17"/>
      <c r="K1442" s="7"/>
      <c r="L1442" s="7"/>
      <c r="M1442" s="7"/>
      <c r="N1442" s="7"/>
    </row>
    <row r="1443" spans="1:14" ht="13.2" x14ac:dyDescent="0.25">
      <c r="A1443" s="7"/>
      <c r="B1443" s="34"/>
      <c r="C1443" s="35" t="s">
        <v>290</v>
      </c>
      <c r="D1443" s="61">
        <v>14</v>
      </c>
      <c r="E1443" s="59"/>
      <c r="F1443" s="22"/>
      <c r="G1443" s="59"/>
      <c r="H1443" s="31">
        <f t="shared" si="85"/>
        <v>14</v>
      </c>
      <c r="I1443" s="25"/>
      <c r="J1443" s="17"/>
      <c r="K1443" s="7"/>
      <c r="L1443" s="7"/>
      <c r="M1443" s="7"/>
      <c r="N1443" s="7"/>
    </row>
    <row r="1444" spans="1:14" ht="13.2" x14ac:dyDescent="0.25">
      <c r="A1444" s="7"/>
      <c r="B1444" s="28" t="s">
        <v>109</v>
      </c>
      <c r="C1444" s="35" t="s">
        <v>130</v>
      </c>
      <c r="D1444" s="59"/>
      <c r="E1444" s="59"/>
      <c r="F1444" s="22"/>
      <c r="G1444" s="59"/>
      <c r="H1444" s="31" t="str">
        <f t="shared" si="85"/>
        <v/>
      </c>
      <c r="I1444" s="25"/>
      <c r="J1444" s="17"/>
      <c r="K1444" s="7"/>
      <c r="L1444" s="7"/>
      <c r="M1444" s="7"/>
      <c r="N1444" s="7"/>
    </row>
    <row r="1445" spans="1:14" ht="13.2" x14ac:dyDescent="0.25">
      <c r="A1445" s="7"/>
      <c r="B1445" s="34"/>
      <c r="C1445" s="35" t="s">
        <v>289</v>
      </c>
      <c r="D1445" s="61">
        <f>D1436</f>
        <v>10</v>
      </c>
      <c r="E1445" s="59"/>
      <c r="F1445" s="22"/>
      <c r="G1445" s="61">
        <v>14</v>
      </c>
      <c r="H1445" s="31">
        <f t="shared" si="85"/>
        <v>140</v>
      </c>
      <c r="I1445" s="25"/>
      <c r="J1445" s="17"/>
      <c r="K1445" s="7"/>
      <c r="L1445" s="7"/>
      <c r="M1445" s="7"/>
      <c r="N1445" s="7"/>
    </row>
    <row r="1446" spans="1:14" ht="13.2" x14ac:dyDescent="0.25">
      <c r="A1446" s="7"/>
      <c r="B1446" s="34"/>
      <c r="C1446" s="35" t="s">
        <v>290</v>
      </c>
      <c r="D1446" s="61">
        <v>14</v>
      </c>
      <c r="E1446" s="59"/>
      <c r="F1446" s="22"/>
      <c r="G1446" s="59"/>
      <c r="H1446" s="31">
        <f t="shared" si="85"/>
        <v>14</v>
      </c>
      <c r="I1446" s="25"/>
      <c r="J1446" s="17"/>
      <c r="K1446" s="7"/>
      <c r="L1446" s="7"/>
      <c r="M1446" s="7"/>
      <c r="N1446" s="7"/>
    </row>
    <row r="1447" spans="1:14" ht="13.2" x14ac:dyDescent="0.25">
      <c r="A1447" s="7"/>
      <c r="B1447" s="28" t="s">
        <v>132</v>
      </c>
      <c r="C1447" s="35" t="s">
        <v>133</v>
      </c>
      <c r="D1447" s="59"/>
      <c r="E1447" s="59"/>
      <c r="F1447" s="22"/>
      <c r="G1447" s="59"/>
      <c r="H1447" s="31" t="str">
        <f t="shared" si="85"/>
        <v/>
      </c>
      <c r="I1447" s="25"/>
      <c r="J1447" s="17"/>
      <c r="K1447" s="7"/>
      <c r="L1447" s="7"/>
      <c r="M1447" s="7"/>
      <c r="N1447" s="7"/>
    </row>
    <row r="1448" spans="1:14" ht="13.2" x14ac:dyDescent="0.25">
      <c r="A1448" s="7"/>
      <c r="B1448" s="34"/>
      <c r="C1448" s="35" t="s">
        <v>292</v>
      </c>
      <c r="D1448" s="61">
        <f>D1436</f>
        <v>10</v>
      </c>
      <c r="E1448" s="59"/>
      <c r="F1448" s="22"/>
      <c r="G1448" s="61">
        <v>14</v>
      </c>
      <c r="H1448" s="31">
        <f t="shared" si="85"/>
        <v>140</v>
      </c>
      <c r="I1448" s="25"/>
      <c r="J1448" s="17"/>
      <c r="K1448" s="7"/>
      <c r="L1448" s="7"/>
      <c r="M1448" s="7"/>
      <c r="N1448" s="7"/>
    </row>
    <row r="1449" spans="1:14" ht="13.2" x14ac:dyDescent="0.25">
      <c r="A1449" s="7"/>
      <c r="B1449" s="34"/>
      <c r="C1449" s="35" t="s">
        <v>290</v>
      </c>
      <c r="D1449" s="61">
        <v>16</v>
      </c>
      <c r="E1449" s="59"/>
      <c r="F1449" s="22"/>
      <c r="G1449" s="59"/>
      <c r="H1449" s="31">
        <f t="shared" si="85"/>
        <v>16</v>
      </c>
      <c r="I1449" s="25"/>
      <c r="J1449" s="17"/>
      <c r="K1449" s="7"/>
      <c r="L1449" s="7"/>
      <c r="M1449" s="7"/>
      <c r="N1449" s="7"/>
    </row>
    <row r="1450" spans="1:14" ht="13.2" x14ac:dyDescent="0.25">
      <c r="A1450" s="7"/>
      <c r="B1450" s="28" t="s">
        <v>136</v>
      </c>
      <c r="C1450" s="35" t="s">
        <v>137</v>
      </c>
      <c r="D1450" s="59"/>
      <c r="E1450" s="59"/>
      <c r="F1450" s="22"/>
      <c r="G1450" s="59"/>
      <c r="H1450" s="31" t="str">
        <f t="shared" si="85"/>
        <v/>
      </c>
      <c r="I1450" s="25"/>
      <c r="J1450" s="17"/>
      <c r="K1450" s="7"/>
      <c r="L1450" s="7"/>
      <c r="M1450" s="7"/>
      <c r="N1450" s="7"/>
    </row>
    <row r="1451" spans="1:14" ht="13.2" x14ac:dyDescent="0.25">
      <c r="A1451" s="7"/>
      <c r="B1451" s="34"/>
      <c r="C1451" s="35" t="s">
        <v>293</v>
      </c>
      <c r="D1451" s="61">
        <f>D1436</f>
        <v>10</v>
      </c>
      <c r="E1451" s="59"/>
      <c r="F1451" s="22"/>
      <c r="G1451" s="61">
        <v>14</v>
      </c>
      <c r="H1451" s="31">
        <f t="shared" si="85"/>
        <v>140</v>
      </c>
      <c r="I1451" s="25"/>
      <c r="J1451" s="17"/>
      <c r="K1451" s="7"/>
      <c r="L1451" s="7"/>
      <c r="M1451" s="7"/>
      <c r="N1451" s="7"/>
    </row>
    <row r="1452" spans="1:14" ht="13.2" x14ac:dyDescent="0.25">
      <c r="A1452" s="7"/>
      <c r="B1452" s="34"/>
      <c r="C1452" s="35" t="s">
        <v>290</v>
      </c>
      <c r="D1452" s="61">
        <v>12</v>
      </c>
      <c r="E1452" s="59"/>
      <c r="F1452" s="22"/>
      <c r="G1452" s="59"/>
      <c r="H1452" s="31">
        <f t="shared" si="85"/>
        <v>12</v>
      </c>
      <c r="I1452" s="25"/>
      <c r="J1452" s="17"/>
      <c r="K1452" s="7"/>
      <c r="L1452" s="7"/>
      <c r="M1452" s="7"/>
      <c r="N1452" s="7"/>
    </row>
    <row r="1453" spans="1:14" ht="13.2" x14ac:dyDescent="0.25">
      <c r="A1453" s="7"/>
      <c r="B1453" s="28" t="s">
        <v>139</v>
      </c>
      <c r="C1453" s="35" t="s">
        <v>140</v>
      </c>
      <c r="D1453" s="59"/>
      <c r="E1453" s="59"/>
      <c r="F1453" s="22"/>
      <c r="G1453" s="59"/>
      <c r="H1453" s="31" t="str">
        <f t="shared" si="85"/>
        <v/>
      </c>
      <c r="I1453" s="25"/>
      <c r="J1453" s="17"/>
      <c r="K1453" s="7"/>
      <c r="L1453" s="7"/>
      <c r="M1453" s="7"/>
      <c r="N1453" s="7"/>
    </row>
    <row r="1454" spans="1:14" ht="13.2" x14ac:dyDescent="0.25">
      <c r="A1454" s="7"/>
      <c r="B1454" s="34"/>
      <c r="C1454" s="35" t="s">
        <v>293</v>
      </c>
      <c r="D1454" s="61">
        <f>D1436</f>
        <v>10</v>
      </c>
      <c r="E1454" s="59"/>
      <c r="F1454" s="22"/>
      <c r="G1454" s="61">
        <v>14</v>
      </c>
      <c r="H1454" s="31">
        <f t="shared" si="85"/>
        <v>140</v>
      </c>
      <c r="I1454" s="25"/>
      <c r="J1454" s="17"/>
      <c r="K1454" s="7"/>
      <c r="L1454" s="7"/>
      <c r="M1454" s="7"/>
      <c r="N1454" s="7"/>
    </row>
    <row r="1455" spans="1:14" ht="13.2" x14ac:dyDescent="0.25">
      <c r="A1455" s="7"/>
      <c r="B1455" s="34"/>
      <c r="C1455" s="35" t="s">
        <v>290</v>
      </c>
      <c r="D1455" s="61">
        <v>12</v>
      </c>
      <c r="E1455" s="59"/>
      <c r="F1455" s="22"/>
      <c r="G1455" s="59"/>
      <c r="H1455" s="31">
        <f t="shared" si="85"/>
        <v>12</v>
      </c>
      <c r="I1455" s="25"/>
      <c r="J1455" s="17" t="s">
        <v>97</v>
      </c>
      <c r="K1455" s="7"/>
      <c r="L1455" s="7"/>
      <c r="M1455" s="7"/>
      <c r="N1455" s="7"/>
    </row>
    <row r="1456" spans="1:14" ht="13.2" x14ac:dyDescent="0.25">
      <c r="A1456" s="7"/>
      <c r="B1456" s="28" t="s">
        <v>143</v>
      </c>
      <c r="C1456" s="35" t="s">
        <v>144</v>
      </c>
      <c r="D1456" s="59"/>
      <c r="E1456" s="59"/>
      <c r="F1456" s="22"/>
      <c r="G1456" s="59"/>
      <c r="H1456" s="31" t="str">
        <f t="shared" si="85"/>
        <v/>
      </c>
      <c r="I1456" s="25"/>
      <c r="J1456" s="17" t="s">
        <v>98</v>
      </c>
      <c r="K1456" s="7"/>
      <c r="L1456" s="7"/>
      <c r="M1456" s="7"/>
      <c r="N1456" s="7"/>
    </row>
    <row r="1457" spans="1:14" ht="13.2" x14ac:dyDescent="0.25">
      <c r="A1457" s="7"/>
      <c r="B1457" s="34"/>
      <c r="C1457" s="35" t="s">
        <v>294</v>
      </c>
      <c r="D1457" s="61">
        <f>43.25*2</f>
        <v>86.5</v>
      </c>
      <c r="E1457" s="59"/>
      <c r="F1457" s="22"/>
      <c r="G1457" s="59"/>
      <c r="H1457" s="31">
        <f t="shared" si="85"/>
        <v>86.5</v>
      </c>
      <c r="I1457" s="25"/>
      <c r="J1457" s="17" t="s">
        <v>42</v>
      </c>
      <c r="K1457" s="7"/>
      <c r="L1457" s="7"/>
      <c r="M1457" s="7"/>
      <c r="N1457" s="7"/>
    </row>
    <row r="1458" spans="1:14" ht="13.2" x14ac:dyDescent="0.25">
      <c r="A1458" s="7"/>
      <c r="B1458" s="34"/>
      <c r="C1458" s="35" t="s">
        <v>295</v>
      </c>
      <c r="D1458" s="61">
        <f>26.5*2</f>
        <v>53</v>
      </c>
      <c r="E1458" s="59"/>
      <c r="F1458" s="22"/>
      <c r="G1458" s="59"/>
      <c r="H1458" s="31">
        <f t="shared" si="85"/>
        <v>53</v>
      </c>
      <c r="I1458" s="25"/>
      <c r="J1458" s="45" t="s">
        <v>104</v>
      </c>
      <c r="K1458" s="7"/>
      <c r="L1458" s="7"/>
      <c r="M1458" s="7"/>
      <c r="N1458" s="7"/>
    </row>
    <row r="1459" spans="1:14" ht="13.2" x14ac:dyDescent="0.25">
      <c r="A1459" s="7"/>
      <c r="B1459" s="34"/>
      <c r="C1459" s="35" t="s">
        <v>296</v>
      </c>
      <c r="D1459" s="61">
        <f>17.5*2</f>
        <v>35</v>
      </c>
      <c r="E1459" s="59"/>
      <c r="F1459" s="22"/>
      <c r="G1459" s="59"/>
      <c r="H1459" s="31">
        <f t="shared" si="85"/>
        <v>35</v>
      </c>
      <c r="I1459" s="25"/>
      <c r="J1459" s="7"/>
      <c r="K1459" s="7"/>
      <c r="L1459" s="7"/>
      <c r="M1459" s="7"/>
      <c r="N1459" s="7"/>
    </row>
    <row r="1460" spans="1:14" ht="13.2" x14ac:dyDescent="0.25">
      <c r="A1460" s="7"/>
      <c r="B1460" s="34"/>
      <c r="C1460" s="35" t="s">
        <v>297</v>
      </c>
      <c r="D1460" s="61">
        <f>9*2</f>
        <v>18</v>
      </c>
      <c r="E1460" s="59"/>
      <c r="F1460" s="22"/>
      <c r="G1460" s="59"/>
      <c r="H1460" s="31">
        <f t="shared" si="85"/>
        <v>18</v>
      </c>
      <c r="I1460" s="25"/>
      <c r="J1460" s="46"/>
      <c r="K1460" s="7"/>
      <c r="L1460" s="7"/>
      <c r="M1460" s="7"/>
      <c r="N1460" s="7"/>
    </row>
    <row r="1461" spans="1:14" ht="13.2" x14ac:dyDescent="0.25">
      <c r="A1461" s="7"/>
      <c r="B1461" s="34"/>
      <c r="C1461" s="35" t="s">
        <v>298</v>
      </c>
      <c r="D1461" s="61">
        <f>25.75*2</f>
        <v>51.5</v>
      </c>
      <c r="E1461" s="59"/>
      <c r="F1461" s="22"/>
      <c r="G1461" s="22"/>
      <c r="H1461" s="31">
        <f t="shared" si="85"/>
        <v>51.5</v>
      </c>
      <c r="I1461" s="25"/>
      <c r="J1461" s="7"/>
      <c r="K1461" s="47"/>
      <c r="L1461" s="7"/>
      <c r="M1461" s="7"/>
      <c r="N1461" s="7"/>
    </row>
    <row r="1462" spans="1:14" ht="13.2" x14ac:dyDescent="0.25">
      <c r="A1462" s="7"/>
      <c r="B1462" s="34"/>
      <c r="C1462" s="35" t="s">
        <v>299</v>
      </c>
      <c r="D1462" s="61">
        <f>17.5*2</f>
        <v>35</v>
      </c>
      <c r="E1462" s="59"/>
      <c r="F1462" s="22"/>
      <c r="G1462" s="22"/>
      <c r="H1462" s="31">
        <f t="shared" si="85"/>
        <v>35</v>
      </c>
      <c r="I1462" s="25"/>
      <c r="J1462" s="7"/>
      <c r="K1462" s="7"/>
      <c r="L1462" s="7"/>
      <c r="M1462" s="7"/>
      <c r="N1462" s="7"/>
    </row>
    <row r="1463" spans="1:14" ht="13.2" x14ac:dyDescent="0.25">
      <c r="A1463" s="7"/>
      <c r="B1463" s="34"/>
      <c r="C1463" s="35" t="s">
        <v>300</v>
      </c>
      <c r="D1463" s="61">
        <v>210</v>
      </c>
      <c r="E1463" s="59"/>
      <c r="F1463" s="22"/>
      <c r="G1463" s="22"/>
      <c r="H1463" s="31">
        <f t="shared" si="85"/>
        <v>210</v>
      </c>
      <c r="I1463" s="25"/>
      <c r="J1463" s="7"/>
      <c r="K1463" s="7"/>
      <c r="L1463" s="7"/>
      <c r="M1463" s="7"/>
      <c r="N1463" s="7"/>
    </row>
    <row r="1464" spans="1:14" ht="13.2" x14ac:dyDescent="0.25">
      <c r="A1464" s="7"/>
      <c r="B1464" s="28" t="s">
        <v>151</v>
      </c>
      <c r="C1464" s="35" t="s">
        <v>79</v>
      </c>
      <c r="D1464" s="59"/>
      <c r="E1464" s="59"/>
      <c r="F1464" s="22"/>
      <c r="G1464" s="22"/>
      <c r="H1464" s="31" t="str">
        <f t="shared" si="85"/>
        <v/>
      </c>
      <c r="I1464" s="25"/>
      <c r="J1464" s="7"/>
      <c r="K1464" s="7"/>
      <c r="L1464" s="7"/>
      <c r="M1464" s="7"/>
      <c r="N1464" s="7"/>
    </row>
    <row r="1465" spans="1:14" ht="13.2" x14ac:dyDescent="0.25">
      <c r="A1465" s="7"/>
      <c r="B1465" s="34"/>
      <c r="C1465" s="35" t="s">
        <v>153</v>
      </c>
      <c r="D1465" s="59"/>
      <c r="E1465" s="59"/>
      <c r="F1465" s="22"/>
      <c r="G1465" s="22"/>
      <c r="H1465" s="31" t="str">
        <f t="shared" si="85"/>
        <v/>
      </c>
      <c r="I1465" s="25"/>
      <c r="J1465" s="7"/>
      <c r="K1465" s="7"/>
      <c r="L1465" s="7"/>
      <c r="M1465" s="7"/>
      <c r="N1465" s="7"/>
    </row>
    <row r="1466" spans="1:14" ht="13.2" x14ac:dyDescent="0.25">
      <c r="A1466" s="7"/>
      <c r="B1466" s="34"/>
      <c r="C1466" s="35" t="s">
        <v>301</v>
      </c>
      <c r="D1466" s="61">
        <f>4*12</f>
        <v>48</v>
      </c>
      <c r="E1466" s="59"/>
      <c r="F1466" s="22"/>
      <c r="G1466" s="22"/>
      <c r="H1466" s="31">
        <f t="shared" si="85"/>
        <v>48</v>
      </c>
      <c r="I1466" s="25"/>
      <c r="J1466" s="7"/>
      <c r="K1466" s="7"/>
      <c r="L1466" s="7"/>
      <c r="M1466" s="7"/>
      <c r="N1466" s="7"/>
    </row>
    <row r="1467" spans="1:14" ht="13.2" x14ac:dyDescent="0.25">
      <c r="A1467" s="7"/>
      <c r="B1467" s="34"/>
      <c r="C1467" s="35" t="s">
        <v>290</v>
      </c>
      <c r="D1467" s="61">
        <v>4</v>
      </c>
      <c r="E1467" s="59"/>
      <c r="F1467" s="22"/>
      <c r="G1467" s="22"/>
      <c r="H1467" s="31">
        <f t="shared" si="85"/>
        <v>4</v>
      </c>
      <c r="I1467" s="25"/>
      <c r="J1467" s="7"/>
      <c r="K1467" s="7"/>
      <c r="L1467" s="7"/>
      <c r="M1467" s="7"/>
      <c r="N1467" s="7"/>
    </row>
    <row r="1468" spans="1:14" ht="13.2" x14ac:dyDescent="0.25">
      <c r="A1468" s="7"/>
      <c r="B1468" s="28" t="s">
        <v>200</v>
      </c>
      <c r="C1468" s="35" t="s">
        <v>154</v>
      </c>
      <c r="D1468" s="59"/>
      <c r="E1468" s="59"/>
      <c r="F1468" s="22"/>
      <c r="G1468" s="22"/>
      <c r="H1468" s="31" t="str">
        <f t="shared" si="85"/>
        <v/>
      </c>
      <c r="I1468" s="25"/>
      <c r="J1468" s="7"/>
      <c r="K1468" s="7"/>
      <c r="L1468" s="7"/>
      <c r="M1468" s="7"/>
      <c r="N1468" s="7"/>
    </row>
    <row r="1469" spans="1:14" ht="13.2" x14ac:dyDescent="0.25">
      <c r="A1469" s="7"/>
      <c r="B1469" s="34"/>
      <c r="C1469" s="35" t="s">
        <v>301</v>
      </c>
      <c r="D1469" s="61">
        <f>D1466</f>
        <v>48</v>
      </c>
      <c r="E1469" s="59"/>
      <c r="F1469" s="22"/>
      <c r="G1469" s="22"/>
      <c r="H1469" s="31">
        <f t="shared" si="85"/>
        <v>48</v>
      </c>
      <c r="I1469" s="25"/>
      <c r="J1469" s="7"/>
      <c r="K1469" s="7"/>
      <c r="L1469" s="7"/>
      <c r="M1469" s="7"/>
      <c r="N1469" s="7"/>
    </row>
    <row r="1470" spans="1:14" ht="13.2" x14ac:dyDescent="0.25">
      <c r="A1470" s="7"/>
      <c r="B1470" s="34"/>
      <c r="C1470" s="35" t="s">
        <v>290</v>
      </c>
      <c r="D1470" s="61">
        <v>4</v>
      </c>
      <c r="E1470" s="59"/>
      <c r="F1470" s="22"/>
      <c r="G1470" s="22"/>
      <c r="H1470" s="31">
        <f t="shared" si="85"/>
        <v>4</v>
      </c>
      <c r="I1470" s="25"/>
      <c r="J1470" s="7"/>
      <c r="K1470" s="7"/>
      <c r="L1470" s="7"/>
      <c r="M1470" s="7"/>
      <c r="N1470" s="7"/>
    </row>
    <row r="1471" spans="1:14" ht="13.2" x14ac:dyDescent="0.25">
      <c r="A1471" s="7"/>
      <c r="B1471" s="28" t="s">
        <v>267</v>
      </c>
      <c r="C1471" s="35" t="s">
        <v>302</v>
      </c>
      <c r="D1471" s="59"/>
      <c r="E1471" s="59"/>
      <c r="F1471" s="22"/>
      <c r="G1471" s="22"/>
      <c r="H1471" s="31" t="str">
        <f t="shared" si="85"/>
        <v/>
      </c>
      <c r="I1471" s="25"/>
      <c r="J1471" s="7"/>
      <c r="K1471" s="7"/>
      <c r="L1471" s="7"/>
      <c r="M1471" s="7"/>
      <c r="N1471" s="7"/>
    </row>
    <row r="1472" spans="1:14" ht="13.2" x14ac:dyDescent="0.25">
      <c r="A1472" s="7"/>
      <c r="B1472" s="34"/>
      <c r="C1472" s="35" t="s">
        <v>301</v>
      </c>
      <c r="D1472" s="61">
        <f>5*12</f>
        <v>60</v>
      </c>
      <c r="E1472" s="59"/>
      <c r="F1472" s="22"/>
      <c r="G1472" s="22"/>
      <c r="H1472" s="31">
        <f t="shared" si="85"/>
        <v>60</v>
      </c>
      <c r="I1472" s="25"/>
      <c r="J1472" s="7"/>
      <c r="K1472" s="7"/>
      <c r="L1472" s="7"/>
      <c r="M1472" s="7"/>
      <c r="N1472" s="7"/>
    </row>
    <row r="1473" spans="1:14" ht="13.2" x14ac:dyDescent="0.25">
      <c r="A1473" s="7"/>
      <c r="B1473" s="34"/>
      <c r="C1473" s="35" t="s">
        <v>290</v>
      </c>
      <c r="D1473" s="61">
        <v>6</v>
      </c>
      <c r="E1473" s="59"/>
      <c r="F1473" s="22"/>
      <c r="G1473" s="22"/>
      <c r="H1473" s="31">
        <f t="shared" si="85"/>
        <v>6</v>
      </c>
      <c r="I1473" s="25"/>
      <c r="J1473" s="7"/>
      <c r="K1473" s="7"/>
      <c r="L1473" s="7"/>
      <c r="M1473" s="7"/>
      <c r="N1473" s="7"/>
    </row>
    <row r="1474" spans="1:14" ht="13.2" x14ac:dyDescent="0.25">
      <c r="A1474" s="7"/>
      <c r="B1474" s="34"/>
      <c r="C1474" s="49"/>
      <c r="D1474" s="22"/>
      <c r="E1474" s="22"/>
      <c r="F1474" s="22"/>
      <c r="G1474" s="22"/>
      <c r="H1474" s="31" t="str">
        <f t="shared" si="85"/>
        <v/>
      </c>
      <c r="I1474" s="25"/>
      <c r="J1474" s="7"/>
      <c r="K1474" s="7"/>
      <c r="L1474" s="7"/>
      <c r="M1474" s="7"/>
      <c r="N1474" s="7"/>
    </row>
    <row r="1475" spans="1:14" ht="13.2" x14ac:dyDescent="0.25">
      <c r="A1475" s="7"/>
      <c r="B1475" s="34"/>
      <c r="C1475" s="49"/>
      <c r="D1475" s="22"/>
      <c r="E1475" s="22"/>
      <c r="F1475" s="22"/>
      <c r="G1475" s="22"/>
      <c r="H1475" s="24" t="str">
        <f t="shared" si="85"/>
        <v/>
      </c>
      <c r="I1475" s="25"/>
      <c r="J1475" s="7"/>
      <c r="K1475" s="7"/>
      <c r="L1475" s="7"/>
      <c r="M1475" s="7"/>
      <c r="N1475" s="7"/>
    </row>
    <row r="1476" spans="1:14" ht="13.2" x14ac:dyDescent="0.25">
      <c r="A1476" s="7"/>
      <c r="B1476" s="34"/>
      <c r="C1476" s="49"/>
      <c r="D1476" s="22"/>
      <c r="E1476" s="22"/>
      <c r="F1476" s="22"/>
      <c r="G1476" s="22"/>
      <c r="H1476" s="24" t="str">
        <f t="shared" si="85"/>
        <v/>
      </c>
      <c r="I1476" s="25"/>
      <c r="J1476" s="7"/>
      <c r="K1476" s="7"/>
      <c r="L1476" s="7"/>
      <c r="M1476" s="7"/>
      <c r="N1476" s="7"/>
    </row>
    <row r="1477" spans="1:14" ht="13.2" x14ac:dyDescent="0.25">
      <c r="A1477" s="7"/>
      <c r="B1477" s="36"/>
      <c r="C1477" s="51"/>
      <c r="D1477" s="51"/>
      <c r="E1477" s="38"/>
      <c r="F1477" s="477" t="s">
        <v>85</v>
      </c>
      <c r="G1477" s="478"/>
      <c r="H1477" s="52">
        <f>IF(SUM(H1432:H1476)=0,"",SUM(H1432:H1476))</f>
        <v>1735</v>
      </c>
      <c r="I1477" s="53" t="str">
        <f>IF(I1431="1%steel","cft",IF(I1431="1.5%steel","cft",IF(I1431="2%steel","cft",I1431)))</f>
        <v>P. Hole</v>
      </c>
      <c r="J1477" s="7"/>
      <c r="K1477" s="7"/>
      <c r="L1477" s="7"/>
      <c r="M1477" s="7"/>
      <c r="N1477" s="7"/>
    </row>
    <row r="1478" spans="1:14" ht="13.2" x14ac:dyDescent="0.25">
      <c r="A1478" s="7"/>
      <c r="B1478" s="7"/>
      <c r="C1478" s="7"/>
      <c r="D1478" s="7"/>
      <c r="E1478" s="7"/>
      <c r="F1478" s="475" t="s">
        <v>86</v>
      </c>
      <c r="G1478" s="476"/>
      <c r="H1478" s="41">
        <v>0</v>
      </c>
      <c r="I1478" s="54" t="str">
        <f>I1477</f>
        <v>P. Hole</v>
      </c>
      <c r="J1478" s="7"/>
      <c r="K1478" s="7"/>
      <c r="L1478" s="7"/>
      <c r="M1478" s="7"/>
      <c r="N1478" s="7"/>
    </row>
    <row r="1479" spans="1:14" ht="13.2" x14ac:dyDescent="0.25">
      <c r="A1479" s="7"/>
      <c r="B1479" s="7"/>
      <c r="C1479" s="7"/>
      <c r="D1479" s="7"/>
      <c r="E1479" s="7"/>
      <c r="F1479" s="477" t="s">
        <v>87</v>
      </c>
      <c r="G1479" s="478"/>
      <c r="H1479" s="55">
        <f>H1478+H1477</f>
        <v>1735</v>
      </c>
      <c r="I1479" s="53" t="str">
        <f>I1477</f>
        <v>P. Hole</v>
      </c>
      <c r="J1479" s="7"/>
      <c r="K1479" s="7"/>
      <c r="L1479" s="7"/>
      <c r="M1479" s="7"/>
      <c r="N1479" s="7"/>
    </row>
    <row r="1480" spans="1:14" ht="13.2" x14ac:dyDescent="0.25">
      <c r="A1480" s="7"/>
      <c r="B1480" s="7"/>
      <c r="C1480" s="7"/>
      <c r="D1480" s="7"/>
      <c r="E1480" s="7"/>
      <c r="F1480" s="7"/>
      <c r="G1480" s="7"/>
      <c r="H1480" s="7"/>
      <c r="I1480" s="7"/>
      <c r="J1480" s="7"/>
      <c r="K1480" s="7"/>
      <c r="L1480" s="7"/>
      <c r="M1480" s="7"/>
      <c r="N1480" s="7"/>
    </row>
    <row r="1481" spans="1:14" ht="13.2" x14ac:dyDescent="0.25">
      <c r="A1481" s="7"/>
      <c r="B1481" s="7"/>
      <c r="C1481" s="7"/>
      <c r="D1481" s="7"/>
      <c r="E1481" s="7"/>
      <c r="F1481" s="7"/>
      <c r="G1481" s="7"/>
      <c r="H1481" s="7"/>
      <c r="I1481" s="7"/>
      <c r="J1481" s="7"/>
      <c r="K1481" s="7"/>
      <c r="L1481" s="7"/>
      <c r="M1481" s="7"/>
      <c r="N1481" s="7"/>
    </row>
    <row r="1482" spans="1:14" ht="24" customHeight="1" x14ac:dyDescent="0.25">
      <c r="A1482" s="7"/>
      <c r="B1482" s="12" t="s">
        <v>303</v>
      </c>
      <c r="C1482" s="13" t="s">
        <v>38</v>
      </c>
      <c r="D1482" s="14"/>
      <c r="E1482" s="14"/>
      <c r="F1482" s="14"/>
      <c r="G1482" s="15"/>
      <c r="H1482" s="14"/>
      <c r="I1482" s="16" t="s">
        <v>90</v>
      </c>
      <c r="J1482" s="17" t="s">
        <v>54</v>
      </c>
      <c r="K1482" s="7"/>
      <c r="L1482" s="7"/>
      <c r="M1482" s="7"/>
      <c r="N1482" s="7"/>
    </row>
    <row r="1483" spans="1:14" ht="118.8" x14ac:dyDescent="0.25">
      <c r="A1483" s="7"/>
      <c r="B1483" s="48">
        <f>B1432+1</f>
        <v>21</v>
      </c>
      <c r="C1483" s="21" t="str">
        <f>'03-B.O.Q CIVIL WORK'!D90</f>
        <v>STEEL DOOR
Providing, fabricating, and fixing steel door comprising frame made from 1" × 2" steel pipe of 16 gauge, including square pipe at lock rail and horizontal/vertical members above and below lock rail, clad with 18 SWG pressed steel sheet, complete with all necessary ironmongery (hinges, handles, lock, tower bolt, etc.), including welding, fixing, and finishing, excluding cost of red oxide primer and paint, complete in all respects as per specifications and Engineer’s instructions.</v>
      </c>
      <c r="D1483" s="22"/>
      <c r="E1483" s="22"/>
      <c r="F1483" s="49"/>
      <c r="G1483" s="22"/>
      <c r="H1483" s="24" t="str">
        <f t="shared" ref="H1483:H1488" si="86">IF(PRODUCT(D1483,E1483,F1483,G1483,I1483)=0,"",PRODUCT(D1483,E1483,F1483,G1483,I1483))</f>
        <v/>
      </c>
      <c r="I1483" s="25"/>
      <c r="J1483" s="17" t="s">
        <v>56</v>
      </c>
      <c r="K1483" s="7"/>
      <c r="L1483" s="7"/>
      <c r="M1483" s="7"/>
      <c r="N1483" s="7"/>
    </row>
    <row r="1484" spans="1:14" ht="13.2" x14ac:dyDescent="0.25">
      <c r="A1484" s="7"/>
      <c r="B1484" s="34"/>
      <c r="C1484" s="50"/>
      <c r="D1484" s="22"/>
      <c r="E1484" s="22"/>
      <c r="F1484" s="22"/>
      <c r="G1484" s="22"/>
      <c r="H1484" s="24" t="str">
        <f t="shared" si="86"/>
        <v/>
      </c>
      <c r="I1484" s="25"/>
      <c r="J1484" s="17" t="s">
        <v>58</v>
      </c>
      <c r="K1484" s="7"/>
      <c r="L1484" s="7"/>
      <c r="M1484" s="7"/>
      <c r="N1484" s="7"/>
    </row>
    <row r="1485" spans="1:14" ht="13.2" x14ac:dyDescent="0.25">
      <c r="A1485" s="7"/>
      <c r="B1485" s="28" t="s">
        <v>62</v>
      </c>
      <c r="C1485" s="35" t="s">
        <v>304</v>
      </c>
      <c r="D1485" s="61">
        <f>$L$5</f>
        <v>2</v>
      </c>
      <c r="E1485" s="61">
        <f>$M$5</f>
        <v>4</v>
      </c>
      <c r="F1485" s="61"/>
      <c r="G1485" s="61">
        <v>7</v>
      </c>
      <c r="H1485" s="31">
        <f t="shared" si="86"/>
        <v>56</v>
      </c>
      <c r="I1485" s="25"/>
      <c r="J1485" s="17" t="s">
        <v>60</v>
      </c>
      <c r="K1485" s="7"/>
      <c r="L1485" s="7"/>
      <c r="M1485" s="7"/>
      <c r="N1485" s="7"/>
    </row>
    <row r="1486" spans="1:14" ht="13.2" x14ac:dyDescent="0.25">
      <c r="A1486" s="7"/>
      <c r="B1486" s="34"/>
      <c r="C1486" s="50"/>
      <c r="D1486" s="22"/>
      <c r="E1486" s="22"/>
      <c r="F1486" s="22"/>
      <c r="G1486" s="22"/>
      <c r="H1486" s="24" t="str">
        <f t="shared" si="86"/>
        <v/>
      </c>
      <c r="I1486" s="25"/>
      <c r="J1486" s="17" t="s">
        <v>32</v>
      </c>
      <c r="K1486" s="7"/>
      <c r="L1486" s="7"/>
      <c r="M1486" s="7"/>
      <c r="N1486" s="7"/>
    </row>
    <row r="1487" spans="1:14" ht="13.2" x14ac:dyDescent="0.25">
      <c r="A1487" s="7"/>
      <c r="B1487" s="34"/>
      <c r="C1487" s="49"/>
      <c r="D1487" s="22"/>
      <c r="E1487" s="22"/>
      <c r="F1487" s="22"/>
      <c r="G1487" s="22"/>
      <c r="H1487" s="24" t="str">
        <f t="shared" si="86"/>
        <v/>
      </c>
      <c r="I1487" s="25"/>
      <c r="J1487" s="7"/>
      <c r="K1487" s="7"/>
      <c r="L1487" s="7"/>
      <c r="M1487" s="7"/>
      <c r="N1487" s="7"/>
    </row>
    <row r="1488" spans="1:14" ht="13.2" x14ac:dyDescent="0.25">
      <c r="A1488" s="7"/>
      <c r="B1488" s="34"/>
      <c r="C1488" s="49"/>
      <c r="D1488" s="22"/>
      <c r="E1488" s="22"/>
      <c r="F1488" s="22"/>
      <c r="G1488" s="22"/>
      <c r="H1488" s="24" t="str">
        <f t="shared" si="86"/>
        <v/>
      </c>
      <c r="I1488" s="25"/>
      <c r="J1488" s="7"/>
      <c r="K1488" s="7"/>
      <c r="L1488" s="7"/>
      <c r="M1488" s="7"/>
      <c r="N1488" s="7"/>
    </row>
    <row r="1489" spans="1:14" ht="13.2" x14ac:dyDescent="0.25">
      <c r="A1489" s="7"/>
      <c r="B1489" s="36"/>
      <c r="C1489" s="51"/>
      <c r="D1489" s="51"/>
      <c r="E1489" s="38"/>
      <c r="F1489" s="477" t="s">
        <v>85</v>
      </c>
      <c r="G1489" s="478"/>
      <c r="H1489" s="52">
        <f>IF(SUM(H1483:H1488)=0,"",SUM(H1483:H1488))</f>
        <v>56</v>
      </c>
      <c r="I1489" s="53" t="str">
        <f>IF(I1482="1%steel","cft",IF(I1482="1.5%steel","cft",IF(I1482="2%steel","cft",I1482)))</f>
        <v>sft</v>
      </c>
      <c r="J1489" s="7"/>
      <c r="K1489" s="7"/>
      <c r="L1489" s="7"/>
      <c r="M1489" s="7"/>
      <c r="N1489" s="7"/>
    </row>
    <row r="1490" spans="1:14" ht="13.2" x14ac:dyDescent="0.25">
      <c r="A1490" s="7"/>
      <c r="B1490" s="7"/>
      <c r="C1490" s="7"/>
      <c r="D1490" s="7"/>
      <c r="E1490" s="7"/>
      <c r="F1490" s="475" t="s">
        <v>86</v>
      </c>
      <c r="G1490" s="476"/>
      <c r="H1490" s="41">
        <v>0</v>
      </c>
      <c r="I1490" s="54" t="str">
        <f>I1489</f>
        <v>sft</v>
      </c>
      <c r="J1490" s="7"/>
      <c r="K1490" s="7"/>
      <c r="L1490" s="7"/>
      <c r="M1490" s="7"/>
      <c r="N1490" s="7"/>
    </row>
    <row r="1491" spans="1:14" ht="13.2" x14ac:dyDescent="0.25">
      <c r="A1491" s="7"/>
      <c r="B1491" s="7"/>
      <c r="C1491" s="7"/>
      <c r="D1491" s="7"/>
      <c r="E1491" s="7"/>
      <c r="F1491" s="477" t="s">
        <v>87</v>
      </c>
      <c r="G1491" s="478"/>
      <c r="H1491" s="55">
        <f>H1490+H1489</f>
        <v>56</v>
      </c>
      <c r="I1491" s="53" t="str">
        <f>I1489</f>
        <v>sft</v>
      </c>
      <c r="J1491" s="7"/>
      <c r="K1491" s="7"/>
      <c r="L1491" s="7"/>
      <c r="M1491" s="7"/>
      <c r="N1491" s="7"/>
    </row>
    <row r="1492" spans="1:14" ht="13.2" x14ac:dyDescent="0.25">
      <c r="A1492" s="7"/>
      <c r="B1492" s="7"/>
      <c r="C1492" s="7"/>
      <c r="D1492" s="7"/>
      <c r="E1492" s="7"/>
      <c r="F1492" s="7"/>
      <c r="G1492" s="7"/>
      <c r="H1492" s="7"/>
      <c r="I1492" s="7"/>
      <c r="J1492" s="7"/>
      <c r="K1492" s="7"/>
      <c r="L1492" s="7"/>
      <c r="M1492" s="7"/>
      <c r="N1492" s="7"/>
    </row>
    <row r="1493" spans="1:14" ht="13.2" x14ac:dyDescent="0.25">
      <c r="A1493" s="7"/>
      <c r="B1493" s="7"/>
      <c r="C1493" s="7"/>
      <c r="D1493" s="7"/>
      <c r="E1493" s="7"/>
      <c r="F1493" s="7"/>
      <c r="G1493" s="7"/>
      <c r="H1493" s="7"/>
      <c r="I1493" s="7"/>
      <c r="J1493" s="7"/>
      <c r="K1493" s="7"/>
      <c r="L1493" s="7"/>
      <c r="M1493" s="7"/>
      <c r="N1493" s="7"/>
    </row>
    <row r="1494" spans="1:14" ht="24" customHeight="1" x14ac:dyDescent="0.25">
      <c r="A1494" s="7"/>
      <c r="B1494" s="12" t="s">
        <v>303</v>
      </c>
      <c r="C1494" s="13" t="s">
        <v>38</v>
      </c>
      <c r="D1494" s="14"/>
      <c r="E1494" s="14"/>
      <c r="F1494" s="14"/>
      <c r="G1494" s="15"/>
      <c r="H1494" s="14"/>
      <c r="I1494" s="16" t="s">
        <v>42</v>
      </c>
      <c r="J1494" s="17" t="s">
        <v>54</v>
      </c>
      <c r="K1494" s="7"/>
      <c r="L1494" s="7"/>
      <c r="M1494" s="7"/>
      <c r="N1494" s="7"/>
    </row>
    <row r="1495" spans="1:14" ht="66" x14ac:dyDescent="0.25">
      <c r="A1495" s="7"/>
      <c r="B1495" s="48">
        <f>B1483+1</f>
        <v>22</v>
      </c>
      <c r="C1495" s="21" t="str">
        <f>'03-B.O.Q CIVIL WORK'!D91</f>
        <v>TOWER BOLTS
Providing and fixing 6" long brass-cladded tower bolts of approved quality, including all necessary screws, accessories, and proper fixing to doors/windows, complete in all respects as per specifications and Engineer’s instructions.</v>
      </c>
      <c r="D1495" s="22"/>
      <c r="E1495" s="22"/>
      <c r="F1495" s="49"/>
      <c r="G1495" s="22"/>
      <c r="H1495" s="24" t="str">
        <f t="shared" ref="H1495:H1500" si="87">IF(PRODUCT(D1495,E1495,F1495,G1495,I1495)=0,"",PRODUCT(D1495,E1495,F1495,G1495,I1495))</f>
        <v/>
      </c>
      <c r="I1495" s="25"/>
      <c r="J1495" s="17" t="s">
        <v>56</v>
      </c>
      <c r="K1495" s="7"/>
      <c r="L1495" s="7"/>
      <c r="M1495" s="7"/>
      <c r="N1495" s="7"/>
    </row>
    <row r="1496" spans="1:14" ht="13.2" x14ac:dyDescent="0.25">
      <c r="A1496" s="7"/>
      <c r="B1496" s="34"/>
      <c r="C1496" s="50"/>
      <c r="D1496" s="22"/>
      <c r="E1496" s="22"/>
      <c r="F1496" s="22"/>
      <c r="G1496" s="22"/>
      <c r="H1496" s="24" t="str">
        <f t="shared" si="87"/>
        <v/>
      </c>
      <c r="I1496" s="25"/>
      <c r="J1496" s="17" t="s">
        <v>58</v>
      </c>
      <c r="K1496" s="7"/>
      <c r="L1496" s="7"/>
      <c r="M1496" s="7"/>
      <c r="N1496" s="7"/>
    </row>
    <row r="1497" spans="1:14" ht="13.2" x14ac:dyDescent="0.25">
      <c r="A1497" s="7"/>
      <c r="B1497" s="28" t="s">
        <v>62</v>
      </c>
      <c r="C1497" s="35" t="s">
        <v>305</v>
      </c>
      <c r="D1497" s="30">
        <v>4</v>
      </c>
      <c r="E1497" s="30"/>
      <c r="F1497" s="30"/>
      <c r="G1497" s="30"/>
      <c r="H1497" s="31">
        <f t="shared" si="87"/>
        <v>4</v>
      </c>
      <c r="I1497" s="25"/>
      <c r="J1497" s="17" t="s">
        <v>60</v>
      </c>
      <c r="K1497" s="7"/>
      <c r="L1497" s="7"/>
      <c r="M1497" s="7"/>
      <c r="N1497" s="7"/>
    </row>
    <row r="1498" spans="1:14" ht="13.2" x14ac:dyDescent="0.25">
      <c r="A1498" s="7"/>
      <c r="B1498" s="34"/>
      <c r="C1498" s="49"/>
      <c r="D1498" s="22"/>
      <c r="E1498" s="22"/>
      <c r="F1498" s="22"/>
      <c r="G1498" s="22"/>
      <c r="H1498" s="24" t="str">
        <f t="shared" si="87"/>
        <v/>
      </c>
      <c r="I1498" s="25"/>
      <c r="J1498" s="7"/>
      <c r="K1498" s="7"/>
      <c r="L1498" s="7"/>
      <c r="M1498" s="7"/>
      <c r="N1498" s="7"/>
    </row>
    <row r="1499" spans="1:14" ht="13.2" x14ac:dyDescent="0.25">
      <c r="A1499" s="7"/>
      <c r="B1499" s="34"/>
      <c r="C1499" s="49"/>
      <c r="D1499" s="22"/>
      <c r="E1499" s="22"/>
      <c r="F1499" s="22"/>
      <c r="G1499" s="22"/>
      <c r="H1499" s="24" t="str">
        <f t="shared" si="87"/>
        <v/>
      </c>
      <c r="I1499" s="25"/>
      <c r="J1499" s="7"/>
      <c r="K1499" s="7"/>
      <c r="L1499" s="7"/>
      <c r="M1499" s="7"/>
      <c r="N1499" s="7"/>
    </row>
    <row r="1500" spans="1:14" ht="13.2" x14ac:dyDescent="0.25">
      <c r="A1500" s="7"/>
      <c r="B1500" s="34"/>
      <c r="C1500" s="49"/>
      <c r="D1500" s="22"/>
      <c r="E1500" s="22"/>
      <c r="F1500" s="22"/>
      <c r="G1500" s="22"/>
      <c r="H1500" s="24" t="str">
        <f t="shared" si="87"/>
        <v/>
      </c>
      <c r="I1500" s="25"/>
      <c r="J1500" s="7"/>
      <c r="K1500" s="7"/>
      <c r="L1500" s="7"/>
      <c r="M1500" s="7"/>
      <c r="N1500" s="7"/>
    </row>
    <row r="1501" spans="1:14" ht="13.2" x14ac:dyDescent="0.25">
      <c r="A1501" s="7"/>
      <c r="B1501" s="36"/>
      <c r="C1501" s="51"/>
      <c r="D1501" s="51"/>
      <c r="E1501" s="38"/>
      <c r="F1501" s="477" t="s">
        <v>85</v>
      </c>
      <c r="G1501" s="478"/>
      <c r="H1501" s="55">
        <f>IF(SUM(H1495:H1500)=0,"",SUM(H1495:H1500))</f>
        <v>4</v>
      </c>
      <c r="I1501" s="53" t="str">
        <f>IF(I1494="1%steel","cft",IF(I1494="1.5%steel","cft",IF(I1494="2%steel","cft",I1494)))</f>
        <v>No</v>
      </c>
      <c r="J1501" s="7"/>
      <c r="K1501" s="7"/>
      <c r="L1501" s="7"/>
      <c r="M1501" s="7"/>
      <c r="N1501" s="7"/>
    </row>
    <row r="1502" spans="1:14" ht="13.2" x14ac:dyDescent="0.25">
      <c r="A1502" s="7"/>
      <c r="B1502" s="7"/>
      <c r="C1502" s="7"/>
      <c r="D1502" s="7"/>
      <c r="E1502" s="7"/>
      <c r="F1502" s="475" t="s">
        <v>86</v>
      </c>
      <c r="G1502" s="476"/>
      <c r="H1502" s="41">
        <v>0</v>
      </c>
      <c r="I1502" s="54" t="str">
        <f>I1501</f>
        <v>No</v>
      </c>
      <c r="J1502" s="7"/>
      <c r="K1502" s="7"/>
      <c r="L1502" s="7"/>
      <c r="M1502" s="7"/>
      <c r="N1502" s="7"/>
    </row>
    <row r="1503" spans="1:14" ht="13.2" x14ac:dyDescent="0.25">
      <c r="A1503" s="7"/>
      <c r="B1503" s="7"/>
      <c r="C1503" s="7"/>
      <c r="D1503" s="7"/>
      <c r="E1503" s="7"/>
      <c r="F1503" s="477" t="s">
        <v>87</v>
      </c>
      <c r="G1503" s="478"/>
      <c r="H1503" s="55">
        <f>H1502+H1501</f>
        <v>4</v>
      </c>
      <c r="I1503" s="53" t="str">
        <f>I1501</f>
        <v>No</v>
      </c>
      <c r="J1503" s="7"/>
      <c r="K1503" s="7"/>
      <c r="L1503" s="7"/>
      <c r="M1503" s="7"/>
      <c r="N1503" s="7"/>
    </row>
    <row r="1504" spans="1:14" ht="13.2" x14ac:dyDescent="0.25">
      <c r="A1504" s="7"/>
      <c r="B1504" s="7"/>
      <c r="C1504" s="7"/>
      <c r="D1504" s="7"/>
      <c r="E1504" s="7"/>
      <c r="F1504" s="7"/>
      <c r="G1504" s="7"/>
      <c r="H1504" s="7"/>
      <c r="I1504" s="7"/>
      <c r="J1504" s="7"/>
      <c r="K1504" s="7"/>
      <c r="L1504" s="7"/>
      <c r="M1504" s="7"/>
      <c r="N1504" s="7"/>
    </row>
    <row r="1505" spans="1:14" ht="13.2" x14ac:dyDescent="0.25">
      <c r="A1505" s="7"/>
      <c r="B1505" s="7"/>
      <c r="C1505" s="7"/>
      <c r="D1505" s="7"/>
      <c r="E1505" s="7"/>
      <c r="F1505" s="7"/>
      <c r="G1505" s="7"/>
      <c r="H1505" s="7"/>
      <c r="I1505" s="7"/>
      <c r="J1505" s="7"/>
      <c r="K1505" s="7"/>
      <c r="L1505" s="7"/>
      <c r="M1505" s="7"/>
      <c r="N1505" s="7"/>
    </row>
    <row r="1506" spans="1:14" ht="24" customHeight="1" x14ac:dyDescent="0.25">
      <c r="A1506" s="7"/>
      <c r="B1506" s="12" t="s">
        <v>303</v>
      </c>
      <c r="C1506" s="13" t="s">
        <v>38</v>
      </c>
      <c r="D1506" s="14"/>
      <c r="E1506" s="14"/>
      <c r="F1506" s="14"/>
      <c r="G1506" s="15"/>
      <c r="H1506" s="14"/>
      <c r="I1506" s="16" t="s">
        <v>42</v>
      </c>
      <c r="J1506" s="17" t="s">
        <v>54</v>
      </c>
      <c r="K1506" s="7"/>
      <c r="L1506" s="7"/>
      <c r="M1506" s="7"/>
      <c r="N1506" s="7"/>
    </row>
    <row r="1507" spans="1:14" ht="66" x14ac:dyDescent="0.25">
      <c r="A1507" s="7"/>
      <c r="B1507" s="48">
        <f>B1495+1</f>
        <v>23</v>
      </c>
      <c r="C1507" s="21" t="str">
        <f>'03-B.O.Q CIVIL WORK'!D92</f>
        <v>HANDLE LOCKS
Providing and fixing 15" long handle locks (inside and outside of double leaf door) of approved quality, including all necessary fittings, accessories, and proper installation, complete in all respects as per specifications and the Engineer’s instructions.</v>
      </c>
      <c r="D1507" s="22"/>
      <c r="E1507" s="22"/>
      <c r="F1507" s="49"/>
      <c r="G1507" s="22"/>
      <c r="H1507" s="24" t="str">
        <f t="shared" ref="H1507:H1513" si="88">IF(PRODUCT(D1507,E1507,F1507,G1507,I1507)=0,"",PRODUCT(D1507,E1507,F1507,G1507,I1507))</f>
        <v/>
      </c>
      <c r="I1507" s="25"/>
      <c r="J1507" s="17" t="s">
        <v>56</v>
      </c>
      <c r="K1507" s="7"/>
      <c r="L1507" s="7"/>
      <c r="M1507" s="7"/>
      <c r="N1507" s="7"/>
    </row>
    <row r="1508" spans="1:14" ht="13.2" x14ac:dyDescent="0.25">
      <c r="A1508" s="7"/>
      <c r="B1508" s="34"/>
      <c r="C1508" s="50"/>
      <c r="D1508" s="22"/>
      <c r="E1508" s="22"/>
      <c r="F1508" s="22"/>
      <c r="G1508" s="22"/>
      <c r="H1508" s="24" t="str">
        <f t="shared" si="88"/>
        <v/>
      </c>
      <c r="I1508" s="25"/>
      <c r="J1508" s="17" t="s">
        <v>58</v>
      </c>
      <c r="K1508" s="7"/>
      <c r="L1508" s="7"/>
      <c r="M1508" s="7"/>
      <c r="N1508" s="7"/>
    </row>
    <row r="1509" spans="1:14" ht="13.2" x14ac:dyDescent="0.25">
      <c r="A1509" s="7"/>
      <c r="B1509" s="28" t="s">
        <v>62</v>
      </c>
      <c r="C1509" s="35" t="s">
        <v>306</v>
      </c>
      <c r="D1509" s="30">
        <f>L7</f>
        <v>13</v>
      </c>
      <c r="E1509" s="30"/>
      <c r="F1509" s="30"/>
      <c r="G1509" s="30"/>
      <c r="H1509" s="31">
        <f t="shared" si="88"/>
        <v>13</v>
      </c>
      <c r="I1509" s="25"/>
      <c r="J1509" s="17" t="s">
        <v>60</v>
      </c>
      <c r="K1509" s="7"/>
      <c r="L1509" s="7"/>
      <c r="M1509" s="7"/>
      <c r="N1509" s="7"/>
    </row>
    <row r="1510" spans="1:14" ht="13.2" x14ac:dyDescent="0.25">
      <c r="A1510" s="7"/>
      <c r="B1510" s="34"/>
      <c r="C1510" s="50"/>
      <c r="D1510" s="22"/>
      <c r="E1510" s="22"/>
      <c r="F1510" s="22"/>
      <c r="G1510" s="22"/>
      <c r="H1510" s="24" t="str">
        <f t="shared" si="88"/>
        <v/>
      </c>
      <c r="I1510" s="25"/>
      <c r="J1510" s="17" t="s">
        <v>32</v>
      </c>
      <c r="K1510" s="7"/>
      <c r="L1510" s="7"/>
      <c r="M1510" s="7"/>
      <c r="N1510" s="7"/>
    </row>
    <row r="1511" spans="1:14" ht="13.2" x14ac:dyDescent="0.25">
      <c r="A1511" s="7"/>
      <c r="B1511" s="34"/>
      <c r="C1511" s="50"/>
      <c r="D1511" s="22"/>
      <c r="E1511" s="22"/>
      <c r="F1511" s="22"/>
      <c r="G1511" s="22"/>
      <c r="H1511" s="24" t="str">
        <f t="shared" si="88"/>
        <v/>
      </c>
      <c r="I1511" s="25"/>
      <c r="J1511" s="17" t="s">
        <v>89</v>
      </c>
      <c r="K1511" s="7"/>
      <c r="L1511" s="7"/>
      <c r="M1511" s="7"/>
      <c r="N1511" s="7"/>
    </row>
    <row r="1512" spans="1:14" ht="13.2" x14ac:dyDescent="0.25">
      <c r="A1512" s="7"/>
      <c r="B1512" s="34"/>
      <c r="C1512" s="49"/>
      <c r="D1512" s="22"/>
      <c r="E1512" s="22"/>
      <c r="F1512" s="22"/>
      <c r="G1512" s="22"/>
      <c r="H1512" s="24" t="str">
        <f t="shared" si="88"/>
        <v/>
      </c>
      <c r="I1512" s="25"/>
      <c r="J1512" s="7"/>
      <c r="K1512" s="7"/>
      <c r="L1512" s="7"/>
      <c r="M1512" s="7"/>
      <c r="N1512" s="7"/>
    </row>
    <row r="1513" spans="1:14" ht="13.2" x14ac:dyDescent="0.25">
      <c r="A1513" s="7"/>
      <c r="B1513" s="34"/>
      <c r="C1513" s="49"/>
      <c r="D1513" s="22"/>
      <c r="E1513" s="22"/>
      <c r="F1513" s="22"/>
      <c r="G1513" s="22"/>
      <c r="H1513" s="24" t="str">
        <f t="shared" si="88"/>
        <v/>
      </c>
      <c r="I1513" s="25"/>
      <c r="J1513" s="7"/>
      <c r="K1513" s="7"/>
      <c r="L1513" s="7"/>
      <c r="M1513" s="7"/>
      <c r="N1513" s="7"/>
    </row>
    <row r="1514" spans="1:14" ht="13.2" x14ac:dyDescent="0.25">
      <c r="A1514" s="7"/>
      <c r="B1514" s="36"/>
      <c r="C1514" s="51"/>
      <c r="D1514" s="51"/>
      <c r="E1514" s="38"/>
      <c r="F1514" s="477" t="s">
        <v>85</v>
      </c>
      <c r="G1514" s="478"/>
      <c r="H1514" s="55">
        <f>IF(SUM(H1507:H1513)=0,"",SUM(H1507:H1513))</f>
        <v>13</v>
      </c>
      <c r="I1514" s="53" t="str">
        <f>IF(I1506="1%steel","cft",IF(I1506="1.5%steel","cft",IF(I1506="2%steel","cft",I1506)))</f>
        <v>No</v>
      </c>
      <c r="J1514" s="7"/>
      <c r="K1514" s="7"/>
      <c r="L1514" s="7"/>
      <c r="M1514" s="7"/>
      <c r="N1514" s="7"/>
    </row>
    <row r="1515" spans="1:14" ht="13.2" x14ac:dyDescent="0.25">
      <c r="A1515" s="7"/>
      <c r="B1515" s="7"/>
      <c r="C1515" s="7"/>
      <c r="D1515" s="7"/>
      <c r="E1515" s="7"/>
      <c r="F1515" s="475" t="s">
        <v>86</v>
      </c>
      <c r="G1515" s="476"/>
      <c r="H1515" s="41">
        <v>0</v>
      </c>
      <c r="I1515" s="54" t="str">
        <f>I1514</f>
        <v>No</v>
      </c>
      <c r="J1515" s="7"/>
      <c r="K1515" s="7"/>
      <c r="L1515" s="7"/>
      <c r="M1515" s="7"/>
      <c r="N1515" s="7"/>
    </row>
    <row r="1516" spans="1:14" ht="13.2" x14ac:dyDescent="0.25">
      <c r="A1516" s="7"/>
      <c r="B1516" s="7"/>
      <c r="C1516" s="7"/>
      <c r="D1516" s="7"/>
      <c r="E1516" s="7"/>
      <c r="F1516" s="477" t="s">
        <v>87</v>
      </c>
      <c r="G1516" s="478"/>
      <c r="H1516" s="55">
        <f>H1515+H1514</f>
        <v>13</v>
      </c>
      <c r="I1516" s="53" t="str">
        <f>I1514</f>
        <v>No</v>
      </c>
      <c r="J1516" s="7"/>
      <c r="K1516" s="7"/>
      <c r="L1516" s="7"/>
      <c r="M1516" s="7"/>
      <c r="N1516" s="7"/>
    </row>
    <row r="1517" spans="1:14" ht="13.2" x14ac:dyDescent="0.25">
      <c r="A1517" s="7"/>
      <c r="B1517" s="7"/>
      <c r="C1517" s="7"/>
      <c r="D1517" s="7"/>
      <c r="E1517" s="7"/>
      <c r="F1517" s="7"/>
      <c r="G1517" s="7"/>
      <c r="H1517" s="7"/>
      <c r="I1517" s="7"/>
      <c r="J1517" s="7"/>
      <c r="K1517" s="7"/>
      <c r="L1517" s="7"/>
      <c r="M1517" s="7"/>
      <c r="N1517" s="7"/>
    </row>
    <row r="1518" spans="1:14" ht="13.2" x14ac:dyDescent="0.25">
      <c r="A1518" s="7"/>
      <c r="B1518" s="7"/>
      <c r="C1518" s="7"/>
      <c r="D1518" s="7"/>
      <c r="E1518" s="7"/>
      <c r="F1518" s="7"/>
      <c r="G1518" s="7"/>
      <c r="H1518" s="7"/>
      <c r="I1518" s="7"/>
      <c r="J1518" s="7"/>
      <c r="K1518" s="7"/>
      <c r="L1518" s="7"/>
      <c r="M1518" s="7"/>
      <c r="N1518" s="7"/>
    </row>
    <row r="1519" spans="1:14" ht="24" customHeight="1" x14ac:dyDescent="0.25">
      <c r="A1519" s="7"/>
      <c r="B1519" s="12" t="s">
        <v>303</v>
      </c>
      <c r="C1519" s="13" t="s">
        <v>38</v>
      </c>
      <c r="D1519" s="14"/>
      <c r="E1519" s="14"/>
      <c r="F1519" s="14"/>
      <c r="G1519" s="15"/>
      <c r="H1519" s="14"/>
      <c r="I1519" s="16" t="s">
        <v>42</v>
      </c>
      <c r="J1519" s="17" t="s">
        <v>54</v>
      </c>
      <c r="K1519" s="7"/>
      <c r="L1519" s="7"/>
      <c r="M1519" s="7"/>
      <c r="N1519" s="7"/>
    </row>
    <row r="1520" spans="1:14" ht="79.2" x14ac:dyDescent="0.25">
      <c r="A1520" s="7"/>
      <c r="B1520" s="48">
        <f>B1507+1</f>
        <v>24</v>
      </c>
      <c r="C1520" s="21" t="str">
        <f>'03-B.O.Q CIVIL WORK'!D93</f>
        <v>HEAVY DUTY HINGES
Providing and fixing 3"–4" steel hinges of approved quality, installed at the rate of 3 Nos. per door leaf and 2 Nos. per window panel leaf, including screws, alignment, and proper fixing, complete in all respects as per specifications and the Engineer’s instructions.</v>
      </c>
      <c r="D1520" s="22"/>
      <c r="E1520" s="22"/>
      <c r="F1520" s="49"/>
      <c r="G1520" s="22"/>
      <c r="H1520" s="24" t="str">
        <f t="shared" ref="H1520:H1524" si="89">IF(PRODUCT(D1520,E1520,F1520,G1520,I1520)=0,"",PRODUCT(D1520,E1520,F1520,G1520,I1520))</f>
        <v/>
      </c>
      <c r="I1520" s="25"/>
      <c r="J1520" s="17" t="s">
        <v>56</v>
      </c>
      <c r="K1520" s="7"/>
      <c r="L1520" s="7"/>
      <c r="M1520" s="7"/>
      <c r="N1520" s="7"/>
    </row>
    <row r="1521" spans="1:14" ht="13.2" x14ac:dyDescent="0.25">
      <c r="A1521" s="7"/>
      <c r="B1521" s="34"/>
      <c r="C1521" s="35" t="s">
        <v>307</v>
      </c>
      <c r="D1521" s="30">
        <f>(L5+L7)*3</f>
        <v>45</v>
      </c>
      <c r="E1521" s="30"/>
      <c r="F1521" s="30"/>
      <c r="G1521" s="30"/>
      <c r="H1521" s="31">
        <f t="shared" si="89"/>
        <v>45</v>
      </c>
      <c r="I1521" s="25"/>
      <c r="J1521" s="17" t="s">
        <v>58</v>
      </c>
      <c r="K1521" s="7"/>
      <c r="L1521" s="7"/>
      <c r="M1521" s="7"/>
      <c r="N1521" s="7"/>
    </row>
    <row r="1522" spans="1:14" ht="13.2" x14ac:dyDescent="0.25">
      <c r="A1522" s="7"/>
      <c r="B1522" s="34"/>
      <c r="C1522" s="50"/>
      <c r="D1522" s="22"/>
      <c r="E1522" s="22"/>
      <c r="F1522" s="22"/>
      <c r="G1522" s="22"/>
      <c r="H1522" s="24" t="str">
        <f t="shared" si="89"/>
        <v/>
      </c>
      <c r="I1522" s="25"/>
      <c r="J1522" s="17" t="s">
        <v>60</v>
      </c>
      <c r="K1522" s="7"/>
      <c r="L1522" s="7"/>
      <c r="M1522" s="7"/>
      <c r="N1522" s="7"/>
    </row>
    <row r="1523" spans="1:14" ht="13.2" x14ac:dyDescent="0.25">
      <c r="A1523" s="7"/>
      <c r="B1523" s="34"/>
      <c r="C1523" s="49"/>
      <c r="D1523" s="22"/>
      <c r="E1523" s="22"/>
      <c r="F1523" s="22"/>
      <c r="G1523" s="22"/>
      <c r="H1523" s="24" t="str">
        <f t="shared" si="89"/>
        <v/>
      </c>
      <c r="I1523" s="25"/>
      <c r="J1523" s="7"/>
      <c r="K1523" s="7"/>
      <c r="L1523" s="7"/>
      <c r="M1523" s="7"/>
      <c r="N1523" s="7"/>
    </row>
    <row r="1524" spans="1:14" ht="13.2" x14ac:dyDescent="0.25">
      <c r="A1524" s="7"/>
      <c r="B1524" s="34"/>
      <c r="C1524" s="49"/>
      <c r="D1524" s="22"/>
      <c r="E1524" s="22"/>
      <c r="F1524" s="22"/>
      <c r="G1524" s="22"/>
      <c r="H1524" s="24" t="str">
        <f t="shared" si="89"/>
        <v/>
      </c>
      <c r="I1524" s="25"/>
      <c r="J1524" s="7"/>
      <c r="K1524" s="7"/>
      <c r="L1524" s="7"/>
      <c r="M1524" s="7"/>
      <c r="N1524" s="7"/>
    </row>
    <row r="1525" spans="1:14" ht="13.2" x14ac:dyDescent="0.25">
      <c r="A1525" s="7"/>
      <c r="B1525" s="36"/>
      <c r="C1525" s="51"/>
      <c r="D1525" s="51"/>
      <c r="E1525" s="38"/>
      <c r="F1525" s="477" t="s">
        <v>85</v>
      </c>
      <c r="G1525" s="478"/>
      <c r="H1525" s="55">
        <f>IF(SUM(H1520:H1524)=0,"",SUM(H1520:H1524))</f>
        <v>45</v>
      </c>
      <c r="I1525" s="53" t="str">
        <f>IF(I1519="1%steel","cft",IF(I1519="1.5%steel","cft",IF(I1519="2%steel","cft",I1519)))</f>
        <v>No</v>
      </c>
      <c r="J1525" s="7"/>
      <c r="K1525" s="7"/>
      <c r="L1525" s="7"/>
      <c r="M1525" s="7"/>
      <c r="N1525" s="7"/>
    </row>
    <row r="1526" spans="1:14" ht="13.2" x14ac:dyDescent="0.25">
      <c r="A1526" s="7"/>
      <c r="B1526" s="7"/>
      <c r="C1526" s="7"/>
      <c r="D1526" s="7"/>
      <c r="E1526" s="7"/>
      <c r="F1526" s="475" t="s">
        <v>86</v>
      </c>
      <c r="G1526" s="476"/>
      <c r="H1526" s="41">
        <v>0</v>
      </c>
      <c r="I1526" s="54" t="str">
        <f>I1525</f>
        <v>No</v>
      </c>
      <c r="J1526" s="7"/>
      <c r="K1526" s="7"/>
      <c r="L1526" s="7"/>
      <c r="M1526" s="7"/>
      <c r="N1526" s="7"/>
    </row>
    <row r="1527" spans="1:14" ht="13.2" x14ac:dyDescent="0.25">
      <c r="A1527" s="7"/>
      <c r="B1527" s="7"/>
      <c r="C1527" s="7"/>
      <c r="D1527" s="7"/>
      <c r="E1527" s="7"/>
      <c r="F1527" s="477" t="s">
        <v>87</v>
      </c>
      <c r="G1527" s="478"/>
      <c r="H1527" s="55">
        <f>H1526+H1525</f>
        <v>45</v>
      </c>
      <c r="I1527" s="53" t="str">
        <f>I1525</f>
        <v>No</v>
      </c>
      <c r="J1527" s="7"/>
      <c r="K1527" s="7"/>
      <c r="L1527" s="7"/>
      <c r="M1527" s="7"/>
      <c r="N1527" s="7"/>
    </row>
    <row r="1528" spans="1:14" ht="13.2" x14ac:dyDescent="0.25">
      <c r="A1528" s="7"/>
      <c r="B1528" s="7"/>
      <c r="C1528" s="7"/>
      <c r="D1528" s="7"/>
      <c r="E1528" s="7"/>
      <c r="F1528" s="7"/>
      <c r="G1528" s="7"/>
      <c r="H1528" s="7"/>
      <c r="I1528" s="7"/>
      <c r="J1528" s="7"/>
      <c r="K1528" s="7"/>
      <c r="L1528" s="7"/>
      <c r="M1528" s="7"/>
      <c r="N1528" s="7"/>
    </row>
    <row r="1529" spans="1:14" ht="13.2" x14ac:dyDescent="0.25">
      <c r="A1529" s="7"/>
      <c r="B1529" s="7"/>
      <c r="C1529" s="7"/>
      <c r="D1529" s="7"/>
      <c r="E1529" s="7"/>
      <c r="F1529" s="7"/>
      <c r="G1529" s="7"/>
      <c r="H1529" s="7"/>
      <c r="I1529" s="7"/>
      <c r="J1529" s="7"/>
      <c r="K1529" s="7"/>
      <c r="L1529" s="7"/>
      <c r="M1529" s="7"/>
      <c r="N1529" s="7"/>
    </row>
    <row r="1530" spans="1:14" ht="24" customHeight="1" x14ac:dyDescent="0.25">
      <c r="A1530" s="7"/>
      <c r="B1530" s="12" t="s">
        <v>303</v>
      </c>
      <c r="C1530" s="13" t="s">
        <v>38</v>
      </c>
      <c r="D1530" s="14"/>
      <c r="E1530" s="14"/>
      <c r="F1530" s="14"/>
      <c r="G1530" s="15"/>
      <c r="H1530" s="14"/>
      <c r="I1530" s="16" t="s">
        <v>42</v>
      </c>
      <c r="J1530" s="17" t="s">
        <v>54</v>
      </c>
      <c r="K1530" s="7"/>
      <c r="L1530" s="7"/>
      <c r="M1530" s="7"/>
      <c r="N1530" s="7"/>
    </row>
    <row r="1531" spans="1:14" ht="66" x14ac:dyDescent="0.25">
      <c r="A1531" s="7"/>
      <c r="B1531" s="48">
        <f>B1520+1</f>
        <v>25</v>
      </c>
      <c r="C1531" s="21" t="str">
        <f>'03-B.O.Q CIVIL WORK'!D94</f>
        <v>VENTILATOR LATCHES
Providing and fixing ventilator latches of approved quality, including all necessary fittings, accessories, and proper installation, complete in all respects as per specifications and the Engineer’s instructions.</v>
      </c>
      <c r="D1531" s="22"/>
      <c r="E1531" s="22"/>
      <c r="F1531" s="49"/>
      <c r="G1531" s="22"/>
      <c r="H1531" s="24" t="str">
        <f t="shared" ref="H1531:H1534" si="90">IF(PRODUCT(D1531,E1531,F1531,G1531,I1531)=0,"",PRODUCT(D1531,E1531,F1531,G1531,I1531))</f>
        <v/>
      </c>
      <c r="I1531" s="25"/>
      <c r="J1531" s="17" t="s">
        <v>56</v>
      </c>
      <c r="K1531" s="7"/>
      <c r="L1531" s="7"/>
      <c r="M1531" s="7"/>
      <c r="N1531" s="7"/>
    </row>
    <row r="1532" spans="1:14" ht="13.2" x14ac:dyDescent="0.25">
      <c r="A1532" s="7"/>
      <c r="B1532" s="34"/>
      <c r="C1532" s="35" t="s">
        <v>308</v>
      </c>
      <c r="D1532" s="30">
        <f>L7</f>
        <v>13</v>
      </c>
      <c r="E1532" s="30"/>
      <c r="F1532" s="30"/>
      <c r="G1532" s="30"/>
      <c r="H1532" s="31">
        <f t="shared" si="90"/>
        <v>13</v>
      </c>
      <c r="I1532" s="25"/>
      <c r="J1532" s="17" t="s">
        <v>58</v>
      </c>
      <c r="K1532" s="7"/>
      <c r="L1532" s="7"/>
      <c r="M1532" s="7"/>
      <c r="N1532" s="7"/>
    </row>
    <row r="1533" spans="1:14" ht="13.2" x14ac:dyDescent="0.25">
      <c r="A1533" s="7"/>
      <c r="B1533" s="34"/>
      <c r="C1533" s="49"/>
      <c r="D1533" s="22"/>
      <c r="E1533" s="22"/>
      <c r="F1533" s="22"/>
      <c r="G1533" s="22"/>
      <c r="H1533" s="24" t="str">
        <f t="shared" si="90"/>
        <v/>
      </c>
      <c r="I1533" s="25"/>
      <c r="J1533" s="7"/>
      <c r="K1533" s="7"/>
      <c r="L1533" s="7"/>
      <c r="M1533" s="7"/>
      <c r="N1533" s="7"/>
    </row>
    <row r="1534" spans="1:14" ht="13.2" x14ac:dyDescent="0.25">
      <c r="A1534" s="7"/>
      <c r="B1534" s="34"/>
      <c r="C1534" s="49"/>
      <c r="D1534" s="22"/>
      <c r="E1534" s="22"/>
      <c r="F1534" s="22"/>
      <c r="G1534" s="22"/>
      <c r="H1534" s="24" t="str">
        <f t="shared" si="90"/>
        <v/>
      </c>
      <c r="I1534" s="25"/>
      <c r="J1534" s="7"/>
      <c r="K1534" s="7"/>
      <c r="L1534" s="7"/>
      <c r="M1534" s="7"/>
      <c r="N1534" s="7"/>
    </row>
    <row r="1535" spans="1:14" ht="13.2" x14ac:dyDescent="0.25">
      <c r="A1535" s="7"/>
      <c r="B1535" s="36"/>
      <c r="C1535" s="51"/>
      <c r="D1535" s="51"/>
      <c r="E1535" s="38"/>
      <c r="F1535" s="477" t="s">
        <v>85</v>
      </c>
      <c r="G1535" s="478"/>
      <c r="H1535" s="55">
        <f>IF(SUM(H1531:H1534)=0,"",SUM(H1531:H1534))</f>
        <v>13</v>
      </c>
      <c r="I1535" s="53" t="str">
        <f>IF(I1530="1%steel","cft",IF(I1530="1.5%steel","cft",IF(I1530="2%steel","cft",I1530)))</f>
        <v>No</v>
      </c>
      <c r="J1535" s="7"/>
      <c r="K1535" s="7"/>
      <c r="L1535" s="7"/>
      <c r="M1535" s="7"/>
      <c r="N1535" s="7"/>
    </row>
    <row r="1536" spans="1:14" ht="13.2" x14ac:dyDescent="0.25">
      <c r="A1536" s="7"/>
      <c r="B1536" s="7"/>
      <c r="C1536" s="7"/>
      <c r="D1536" s="7"/>
      <c r="E1536" s="7"/>
      <c r="F1536" s="475" t="s">
        <v>86</v>
      </c>
      <c r="G1536" s="476"/>
      <c r="H1536" s="41">
        <v>0</v>
      </c>
      <c r="I1536" s="54" t="str">
        <f>I1535</f>
        <v>No</v>
      </c>
      <c r="J1536" s="7"/>
      <c r="K1536" s="7"/>
      <c r="L1536" s="7"/>
      <c r="M1536" s="7"/>
      <c r="N1536" s="7"/>
    </row>
    <row r="1537" spans="1:14" ht="13.2" x14ac:dyDescent="0.25">
      <c r="A1537" s="7"/>
      <c r="B1537" s="7"/>
      <c r="C1537" s="7"/>
      <c r="D1537" s="7"/>
      <c r="E1537" s="7"/>
      <c r="F1537" s="477" t="s">
        <v>87</v>
      </c>
      <c r="G1537" s="478"/>
      <c r="H1537" s="55">
        <f>H1536+H1535</f>
        <v>13</v>
      </c>
      <c r="I1537" s="53" t="str">
        <f>I1535</f>
        <v>No</v>
      </c>
      <c r="J1537" s="7"/>
      <c r="K1537" s="7"/>
      <c r="L1537" s="7"/>
      <c r="M1537" s="7"/>
      <c r="N1537" s="7"/>
    </row>
    <row r="1538" spans="1:14" ht="13.2" x14ac:dyDescent="0.25">
      <c r="A1538" s="7"/>
      <c r="B1538" s="7"/>
      <c r="C1538" s="7"/>
      <c r="D1538" s="7"/>
      <c r="E1538" s="7"/>
      <c r="F1538" s="7"/>
      <c r="G1538" s="7"/>
      <c r="H1538" s="7"/>
      <c r="I1538" s="7"/>
      <c r="J1538" s="7"/>
      <c r="K1538" s="7"/>
      <c r="L1538" s="7"/>
      <c r="M1538" s="7"/>
      <c r="N1538" s="7"/>
    </row>
    <row r="1539" spans="1:14" ht="13.2" x14ac:dyDescent="0.25">
      <c r="A1539" s="7"/>
      <c r="B1539" s="7"/>
      <c r="C1539" s="7"/>
      <c r="D1539" s="7"/>
      <c r="E1539" s="7"/>
      <c r="F1539" s="7"/>
      <c r="G1539" s="7"/>
      <c r="H1539" s="7"/>
      <c r="I1539" s="7"/>
      <c r="J1539" s="7"/>
      <c r="K1539" s="7"/>
      <c r="L1539" s="7"/>
      <c r="M1539" s="7"/>
      <c r="N1539" s="7"/>
    </row>
    <row r="1540" spans="1:14" ht="24" customHeight="1" x14ac:dyDescent="0.25">
      <c r="A1540" s="7"/>
      <c r="B1540" s="12" t="s">
        <v>303</v>
      </c>
      <c r="C1540" s="13" t="s">
        <v>38</v>
      </c>
      <c r="D1540" s="14"/>
      <c r="E1540" s="14"/>
      <c r="F1540" s="14"/>
      <c r="G1540" s="15"/>
      <c r="H1540" s="14"/>
      <c r="I1540" s="16" t="s">
        <v>42</v>
      </c>
      <c r="J1540" s="17" t="s">
        <v>54</v>
      </c>
      <c r="K1540" s="7"/>
      <c r="L1540" s="7"/>
      <c r="M1540" s="7"/>
      <c r="N1540" s="7"/>
    </row>
    <row r="1541" spans="1:14" ht="66" x14ac:dyDescent="0.25">
      <c r="A1541" s="7"/>
      <c r="B1541" s="48">
        <f>B1531+1</f>
        <v>26</v>
      </c>
      <c r="C1541" s="21" t="str">
        <f>'03-B.O.Q CIVIL WORK'!D95</f>
        <v>VENTILATOR CASEMENT LIMITERS
Providing and fixing ventilator casement limiters (one at each side) of approved quality, including all necessary fittings, accessories, and proper fixing, complete in all respects as per specifications and the Engineer’s instructions.</v>
      </c>
      <c r="D1541" s="22"/>
      <c r="E1541" s="22"/>
      <c r="F1541" s="49"/>
      <c r="G1541" s="22"/>
      <c r="H1541" s="24" t="str">
        <f t="shared" ref="H1541:H1545" si="91">IF(PRODUCT(D1541,E1541,F1541,G1541,I1541)=0,"",PRODUCT(D1541,E1541,F1541,G1541,I1541))</f>
        <v/>
      </c>
      <c r="I1541" s="25"/>
      <c r="J1541" s="17" t="s">
        <v>56</v>
      </c>
      <c r="K1541" s="7"/>
      <c r="L1541" s="7"/>
      <c r="M1541" s="7"/>
      <c r="N1541" s="7"/>
    </row>
    <row r="1542" spans="1:14" ht="13.2" x14ac:dyDescent="0.25">
      <c r="A1542" s="7"/>
      <c r="B1542" s="34"/>
      <c r="C1542" s="35" t="s">
        <v>309</v>
      </c>
      <c r="D1542" s="30">
        <f>L7</f>
        <v>13</v>
      </c>
      <c r="E1542" s="30"/>
      <c r="F1542" s="30"/>
      <c r="G1542" s="30"/>
      <c r="H1542" s="31">
        <f t="shared" si="91"/>
        <v>13</v>
      </c>
      <c r="I1542" s="25"/>
      <c r="J1542" s="17" t="s">
        <v>58</v>
      </c>
      <c r="K1542" s="7"/>
      <c r="L1542" s="7"/>
      <c r="M1542" s="7"/>
      <c r="N1542" s="7"/>
    </row>
    <row r="1543" spans="1:14" ht="13.2" x14ac:dyDescent="0.25">
      <c r="A1543" s="7"/>
      <c r="B1543" s="34"/>
      <c r="C1543" s="50"/>
      <c r="D1543" s="22"/>
      <c r="E1543" s="22"/>
      <c r="F1543" s="22"/>
      <c r="G1543" s="22"/>
      <c r="H1543" s="24" t="str">
        <f t="shared" si="91"/>
        <v/>
      </c>
      <c r="I1543" s="25"/>
      <c r="J1543" s="17" t="s">
        <v>60</v>
      </c>
      <c r="K1543" s="7"/>
      <c r="L1543" s="7"/>
      <c r="M1543" s="7"/>
      <c r="N1543" s="7"/>
    </row>
    <row r="1544" spans="1:14" ht="13.2" x14ac:dyDescent="0.25">
      <c r="A1544" s="7"/>
      <c r="B1544" s="34"/>
      <c r="C1544" s="49"/>
      <c r="D1544" s="22"/>
      <c r="E1544" s="22"/>
      <c r="F1544" s="22"/>
      <c r="G1544" s="22"/>
      <c r="H1544" s="24" t="str">
        <f t="shared" si="91"/>
        <v/>
      </c>
      <c r="I1544" s="25"/>
      <c r="J1544" s="7"/>
      <c r="K1544" s="7"/>
      <c r="L1544" s="7"/>
      <c r="M1544" s="7"/>
      <c r="N1544" s="7"/>
    </row>
    <row r="1545" spans="1:14" ht="13.2" x14ac:dyDescent="0.25">
      <c r="A1545" s="7"/>
      <c r="B1545" s="34"/>
      <c r="C1545" s="49"/>
      <c r="D1545" s="22"/>
      <c r="E1545" s="22"/>
      <c r="F1545" s="22"/>
      <c r="G1545" s="22"/>
      <c r="H1545" s="24" t="str">
        <f t="shared" si="91"/>
        <v/>
      </c>
      <c r="I1545" s="25"/>
      <c r="J1545" s="7"/>
      <c r="K1545" s="7"/>
      <c r="L1545" s="7"/>
      <c r="M1545" s="7"/>
      <c r="N1545" s="7"/>
    </row>
    <row r="1546" spans="1:14" ht="13.2" x14ac:dyDescent="0.25">
      <c r="A1546" s="7"/>
      <c r="B1546" s="36"/>
      <c r="C1546" s="51"/>
      <c r="D1546" s="51"/>
      <c r="E1546" s="38"/>
      <c r="F1546" s="477" t="s">
        <v>85</v>
      </c>
      <c r="G1546" s="478"/>
      <c r="H1546" s="55">
        <f>IF(SUM(H1541:H1545)=0,"",SUM(H1541:H1545))</f>
        <v>13</v>
      </c>
      <c r="I1546" s="53" t="str">
        <f>IF(I1540="1%steel","cft",IF(I1540="1.5%steel","cft",IF(I1540="2%steel","cft",I1540)))</f>
        <v>No</v>
      </c>
      <c r="J1546" s="7"/>
      <c r="K1546" s="7"/>
      <c r="L1546" s="7"/>
      <c r="M1546" s="7"/>
      <c r="N1546" s="7"/>
    </row>
    <row r="1547" spans="1:14" ht="13.2" x14ac:dyDescent="0.25">
      <c r="A1547" s="7"/>
      <c r="B1547" s="7"/>
      <c r="C1547" s="7"/>
      <c r="D1547" s="7"/>
      <c r="E1547" s="7"/>
      <c r="F1547" s="475" t="s">
        <v>86</v>
      </c>
      <c r="G1547" s="476"/>
      <c r="H1547" s="41">
        <v>0</v>
      </c>
      <c r="I1547" s="54" t="str">
        <f>I1546</f>
        <v>No</v>
      </c>
      <c r="J1547" s="7"/>
      <c r="K1547" s="7"/>
      <c r="L1547" s="7"/>
      <c r="M1547" s="7"/>
      <c r="N1547" s="7"/>
    </row>
    <row r="1548" spans="1:14" ht="13.2" x14ac:dyDescent="0.25">
      <c r="A1548" s="7"/>
      <c r="B1548" s="7"/>
      <c r="C1548" s="7"/>
      <c r="D1548" s="7"/>
      <c r="E1548" s="7"/>
      <c r="F1548" s="477" t="s">
        <v>87</v>
      </c>
      <c r="G1548" s="478"/>
      <c r="H1548" s="55">
        <f>H1547+H1546</f>
        <v>13</v>
      </c>
      <c r="I1548" s="53" t="str">
        <f>I1546</f>
        <v>No</v>
      </c>
      <c r="J1548" s="7"/>
      <c r="K1548" s="7"/>
      <c r="L1548" s="7"/>
      <c r="M1548" s="7"/>
      <c r="N1548" s="7"/>
    </row>
    <row r="1549" spans="1:14" ht="13.2" x14ac:dyDescent="0.25">
      <c r="A1549" s="7"/>
      <c r="B1549" s="7"/>
      <c r="C1549" s="7"/>
      <c r="D1549" s="7"/>
      <c r="E1549" s="7"/>
      <c r="F1549" s="7"/>
      <c r="G1549" s="7"/>
      <c r="H1549" s="7"/>
      <c r="I1549" s="7"/>
      <c r="J1549" s="7"/>
      <c r="K1549" s="7"/>
      <c r="L1549" s="7"/>
      <c r="M1549" s="7"/>
      <c r="N1549" s="7"/>
    </row>
    <row r="1550" spans="1:14" ht="13.2" x14ac:dyDescent="0.25">
      <c r="A1550" s="7"/>
      <c r="B1550" s="7"/>
      <c r="C1550" s="7"/>
      <c r="D1550" s="7"/>
      <c r="E1550" s="7"/>
      <c r="F1550" s="7"/>
      <c r="G1550" s="7"/>
      <c r="H1550" s="7"/>
      <c r="I1550" s="7"/>
      <c r="J1550" s="7"/>
      <c r="K1550" s="7"/>
      <c r="L1550" s="7"/>
      <c r="M1550" s="7"/>
      <c r="N1550" s="7"/>
    </row>
    <row r="1551" spans="1:14" ht="24" customHeight="1" x14ac:dyDescent="0.25">
      <c r="A1551" s="7"/>
      <c r="B1551" s="12" t="s">
        <v>303</v>
      </c>
      <c r="C1551" s="13" t="s">
        <v>38</v>
      </c>
      <c r="D1551" s="14"/>
      <c r="E1551" s="14"/>
      <c r="F1551" s="14"/>
      <c r="G1551" s="15"/>
      <c r="H1551" s="14"/>
      <c r="I1551" s="16" t="s">
        <v>42</v>
      </c>
      <c r="J1551" s="17" t="s">
        <v>54</v>
      </c>
      <c r="K1551" s="7"/>
      <c r="L1551" s="7"/>
      <c r="M1551" s="7"/>
      <c r="N1551" s="7"/>
    </row>
    <row r="1552" spans="1:14" ht="105.6" x14ac:dyDescent="0.25">
      <c r="A1552" s="7"/>
      <c r="B1552" s="48">
        <f>B1541+1</f>
        <v>27</v>
      </c>
      <c r="C1552" s="21" t="str">
        <f>'03-B.O.Q CIVIL WORK'!D96</f>
        <v>SAFETY HANDLES (DOORS)
Providing, fabricating, and fixing heavy-duty safety handles made from 1½" × 1½" × ¼" (2/8") angle iron with chamfered corners to eliminate sharp edges, of 4"–6" size, including drilling, necessary screws of matching metal, fixing, and all accessories, excluding cost of red oxide primer and painting, complete in all respects as per specifications and Engineer’s instructions; 4 Nos. per double-leaf door.</v>
      </c>
      <c r="D1552" s="22"/>
      <c r="E1552" s="22"/>
      <c r="F1552" s="49"/>
      <c r="G1552" s="22"/>
      <c r="H1552" s="24" t="str">
        <f t="shared" ref="H1552:H1557" si="92">IF(PRODUCT(D1552,E1552,F1552,G1552,I1552)=0,"",PRODUCT(D1552,E1552,F1552,G1552,I1552))</f>
        <v/>
      </c>
      <c r="I1552" s="25"/>
      <c r="J1552" s="17" t="s">
        <v>56</v>
      </c>
      <c r="K1552" s="7"/>
      <c r="L1552" s="7"/>
      <c r="M1552" s="7"/>
      <c r="N1552" s="7"/>
    </row>
    <row r="1553" spans="1:14" ht="13.2" x14ac:dyDescent="0.25">
      <c r="A1553" s="7"/>
      <c r="B1553" s="34"/>
      <c r="C1553" s="35" t="s">
        <v>310</v>
      </c>
      <c r="D1553" s="30">
        <f>L5</f>
        <v>2</v>
      </c>
      <c r="E1553" s="30"/>
      <c r="F1553" s="30"/>
      <c r="G1553" s="30"/>
      <c r="H1553" s="31">
        <f t="shared" si="92"/>
        <v>2</v>
      </c>
      <c r="I1553" s="25"/>
      <c r="J1553" s="17" t="s">
        <v>58</v>
      </c>
      <c r="K1553" s="7"/>
      <c r="L1553" s="7"/>
      <c r="M1553" s="7"/>
      <c r="N1553" s="7"/>
    </row>
    <row r="1554" spans="1:14" ht="13.2" x14ac:dyDescent="0.25">
      <c r="A1554" s="7"/>
      <c r="B1554" s="34"/>
      <c r="C1554" s="50"/>
      <c r="D1554" s="30"/>
      <c r="E1554" s="30"/>
      <c r="F1554" s="30"/>
      <c r="G1554" s="30"/>
      <c r="H1554" s="31" t="str">
        <f t="shared" si="92"/>
        <v/>
      </c>
      <c r="I1554" s="25"/>
      <c r="J1554" s="17" t="s">
        <v>60</v>
      </c>
      <c r="K1554" s="7"/>
      <c r="L1554" s="7"/>
      <c r="M1554" s="7"/>
      <c r="N1554" s="7"/>
    </row>
    <row r="1555" spans="1:14" ht="13.2" x14ac:dyDescent="0.25">
      <c r="A1555" s="7"/>
      <c r="B1555" s="34"/>
      <c r="C1555" s="50"/>
      <c r="D1555" s="22"/>
      <c r="E1555" s="22"/>
      <c r="F1555" s="22"/>
      <c r="G1555" s="22"/>
      <c r="H1555" s="24" t="str">
        <f t="shared" si="92"/>
        <v/>
      </c>
      <c r="I1555" s="25"/>
      <c r="J1555" s="17" t="s">
        <v>32</v>
      </c>
      <c r="K1555" s="7"/>
      <c r="L1555" s="7"/>
      <c r="M1555" s="7"/>
      <c r="N1555" s="7"/>
    </row>
    <row r="1556" spans="1:14" ht="13.2" x14ac:dyDescent="0.25">
      <c r="A1556" s="7"/>
      <c r="B1556" s="34"/>
      <c r="C1556" s="49"/>
      <c r="D1556" s="22"/>
      <c r="E1556" s="22"/>
      <c r="F1556" s="22"/>
      <c r="G1556" s="22"/>
      <c r="H1556" s="24" t="str">
        <f t="shared" si="92"/>
        <v/>
      </c>
      <c r="I1556" s="25"/>
      <c r="J1556" s="7"/>
      <c r="K1556" s="7"/>
      <c r="L1556" s="7"/>
      <c r="M1556" s="7"/>
      <c r="N1556" s="7"/>
    </row>
    <row r="1557" spans="1:14" ht="13.2" x14ac:dyDescent="0.25">
      <c r="A1557" s="7"/>
      <c r="B1557" s="34"/>
      <c r="C1557" s="49"/>
      <c r="D1557" s="22"/>
      <c r="E1557" s="22"/>
      <c r="F1557" s="22"/>
      <c r="G1557" s="22"/>
      <c r="H1557" s="24" t="str">
        <f t="shared" si="92"/>
        <v/>
      </c>
      <c r="I1557" s="25"/>
      <c r="J1557" s="7"/>
      <c r="K1557" s="7"/>
      <c r="L1557" s="7"/>
      <c r="M1557" s="7"/>
      <c r="N1557" s="7"/>
    </row>
    <row r="1558" spans="1:14" ht="13.2" x14ac:dyDescent="0.25">
      <c r="A1558" s="7"/>
      <c r="B1558" s="36"/>
      <c r="C1558" s="51"/>
      <c r="D1558" s="51"/>
      <c r="E1558" s="38"/>
      <c r="F1558" s="477" t="s">
        <v>85</v>
      </c>
      <c r="G1558" s="478"/>
      <c r="H1558" s="55">
        <f>IF(SUM(H1552:H1557)=0,"",SUM(H1552:H1557))</f>
        <v>2</v>
      </c>
      <c r="I1558" s="53" t="str">
        <f>IF(I1551="1%steel","cft",IF(I1551="1.5%steel","cft",IF(I1551="2%steel","cft",I1551)))</f>
        <v>No</v>
      </c>
      <c r="J1558" s="7"/>
      <c r="K1558" s="7"/>
      <c r="L1558" s="7"/>
      <c r="M1558" s="7"/>
      <c r="N1558" s="7"/>
    </row>
    <row r="1559" spans="1:14" ht="13.2" x14ac:dyDescent="0.25">
      <c r="A1559" s="7"/>
      <c r="B1559" s="7"/>
      <c r="C1559" s="7"/>
      <c r="D1559" s="7"/>
      <c r="E1559" s="7"/>
      <c r="F1559" s="475" t="s">
        <v>86</v>
      </c>
      <c r="G1559" s="476"/>
      <c r="H1559" s="41">
        <v>0</v>
      </c>
      <c r="I1559" s="54" t="str">
        <f>I1558</f>
        <v>No</v>
      </c>
      <c r="J1559" s="7"/>
      <c r="K1559" s="7"/>
      <c r="L1559" s="7"/>
      <c r="M1559" s="7"/>
      <c r="N1559" s="7"/>
    </row>
    <row r="1560" spans="1:14" ht="13.2" x14ac:dyDescent="0.25">
      <c r="A1560" s="7"/>
      <c r="B1560" s="7"/>
      <c r="C1560" s="7"/>
      <c r="D1560" s="7"/>
      <c r="E1560" s="7"/>
      <c r="F1560" s="477" t="s">
        <v>87</v>
      </c>
      <c r="G1560" s="478"/>
      <c r="H1560" s="55">
        <f>H1559+H1558</f>
        <v>2</v>
      </c>
      <c r="I1560" s="53" t="str">
        <f>I1558</f>
        <v>No</v>
      </c>
      <c r="J1560" s="7"/>
      <c r="K1560" s="7"/>
      <c r="L1560" s="7"/>
      <c r="M1560" s="7"/>
      <c r="N1560" s="7"/>
    </row>
    <row r="1561" spans="1:14" ht="13.2" x14ac:dyDescent="0.25">
      <c r="A1561" s="7"/>
      <c r="B1561" s="7"/>
      <c r="C1561" s="7"/>
      <c r="D1561" s="7"/>
      <c r="E1561" s="7"/>
      <c r="F1561" s="7"/>
      <c r="G1561" s="7"/>
      <c r="H1561" s="7"/>
      <c r="I1561" s="7"/>
      <c r="J1561" s="7"/>
      <c r="K1561" s="7"/>
      <c r="L1561" s="7"/>
      <c r="M1561" s="7"/>
      <c r="N1561" s="7"/>
    </row>
    <row r="1562" spans="1:14" ht="13.2" x14ac:dyDescent="0.25">
      <c r="A1562" s="7"/>
      <c r="B1562" s="7"/>
      <c r="C1562" s="7"/>
      <c r="D1562" s="7"/>
      <c r="E1562" s="7"/>
      <c r="F1562" s="7"/>
      <c r="G1562" s="7"/>
      <c r="H1562" s="7"/>
      <c r="I1562" s="7"/>
      <c r="J1562" s="7"/>
      <c r="K1562" s="7"/>
      <c r="L1562" s="7"/>
      <c r="M1562" s="7"/>
      <c r="N1562" s="7"/>
    </row>
    <row r="1563" spans="1:14" ht="24" customHeight="1" x14ac:dyDescent="0.25">
      <c r="A1563" s="7"/>
      <c r="B1563" s="12" t="s">
        <v>303</v>
      </c>
      <c r="C1563" s="13" t="s">
        <v>38</v>
      </c>
      <c r="D1563" s="14"/>
      <c r="E1563" s="14"/>
      <c r="F1563" s="14"/>
      <c r="G1563" s="15"/>
      <c r="H1563" s="14"/>
      <c r="I1563" s="16" t="s">
        <v>42</v>
      </c>
      <c r="J1563" s="17" t="s">
        <v>54</v>
      </c>
      <c r="K1563" s="7"/>
      <c r="L1563" s="7"/>
      <c r="M1563" s="7"/>
      <c r="N1563" s="7"/>
    </row>
    <row r="1564" spans="1:14" ht="184.8" x14ac:dyDescent="0.25">
      <c r="A1564" s="7"/>
      <c r="B1564" s="48">
        <f>B1552+1</f>
        <v>28</v>
      </c>
      <c r="C1564" s="21" t="str">
        <f>'03-B.O.Q CIVIL WORK'!D97</f>
        <v>STEEL ALMARI
Dismantling and removal of existing damaged wooden/steel almirah/wardrobe and providing, fabricating, and fixing new steel almirah of approximate size 4 ft × 4 ft × 1 ft, fabricated from MS sections. The front shutter shall be constructed with 1" × 1" × 1/8" angle iron frame, clad with 20 gauge plain MS sheet fixed with rivets. Internal shelves shall be formed using angle iron framing and MS sheet of same specification.
The item shall include all necessary ironmongery such as handle, lock, hinges, and fittings, including fabrication, assembling, fixing in position, and all incidental works, excluding cost of red oxide primer and painting, complete in all respects as per specifications and Engineer’s instructions.</v>
      </c>
      <c r="D1564" s="22"/>
      <c r="E1564" s="22"/>
      <c r="F1564" s="49"/>
      <c r="G1564" s="22"/>
      <c r="H1564" s="24" t="str">
        <f t="shared" ref="H1564:H1570" si="93">IF(PRODUCT(D1564,E1564,F1564,G1564,I1564)=0,"",PRODUCT(D1564,E1564,F1564,G1564,I1564))</f>
        <v/>
      </c>
      <c r="I1564" s="25"/>
      <c r="J1564" s="17" t="s">
        <v>56</v>
      </c>
      <c r="K1564" s="7"/>
      <c r="L1564" s="7"/>
      <c r="M1564" s="7"/>
      <c r="N1564" s="7"/>
    </row>
    <row r="1565" spans="1:14" ht="13.2" x14ac:dyDescent="0.25">
      <c r="A1565" s="7"/>
      <c r="B1565" s="34"/>
      <c r="C1565" s="50"/>
      <c r="D1565" s="22"/>
      <c r="E1565" s="22"/>
      <c r="F1565" s="22"/>
      <c r="G1565" s="22"/>
      <c r="H1565" s="24" t="str">
        <f t="shared" si="93"/>
        <v/>
      </c>
      <c r="I1565" s="25"/>
      <c r="J1565" s="17" t="s">
        <v>58</v>
      </c>
      <c r="K1565" s="7"/>
      <c r="L1565" s="7"/>
      <c r="M1565" s="7"/>
      <c r="N1565" s="7"/>
    </row>
    <row r="1566" spans="1:14" ht="26.4" x14ac:dyDescent="0.25">
      <c r="A1566" s="7"/>
      <c r="B1566" s="99" t="s">
        <v>62</v>
      </c>
      <c r="C1566" s="21" t="s">
        <v>311</v>
      </c>
      <c r="D1566" s="30">
        <v>2</v>
      </c>
      <c r="E1566" s="30"/>
      <c r="F1566" s="30"/>
      <c r="G1566" s="30"/>
      <c r="H1566" s="31">
        <f t="shared" si="93"/>
        <v>2</v>
      </c>
      <c r="I1566" s="25"/>
      <c r="J1566" s="17" t="s">
        <v>60</v>
      </c>
      <c r="K1566" s="7"/>
      <c r="L1566" s="7"/>
      <c r="M1566" s="7"/>
      <c r="N1566" s="7"/>
    </row>
    <row r="1567" spans="1:14" ht="13.2" x14ac:dyDescent="0.25">
      <c r="A1567" s="7"/>
      <c r="B1567" s="34"/>
      <c r="C1567" s="50"/>
      <c r="D1567" s="22"/>
      <c r="E1567" s="22"/>
      <c r="F1567" s="22"/>
      <c r="G1567" s="22"/>
      <c r="H1567" s="24" t="str">
        <f t="shared" si="93"/>
        <v/>
      </c>
      <c r="I1567" s="25"/>
      <c r="J1567" s="17" t="s">
        <v>32</v>
      </c>
      <c r="K1567" s="7"/>
      <c r="L1567" s="7"/>
      <c r="M1567" s="7"/>
      <c r="N1567" s="7"/>
    </row>
    <row r="1568" spans="1:14" ht="13.2" x14ac:dyDescent="0.25">
      <c r="A1568" s="7"/>
      <c r="B1568" s="34"/>
      <c r="C1568" s="50"/>
      <c r="D1568" s="22"/>
      <c r="E1568" s="22"/>
      <c r="F1568" s="22"/>
      <c r="G1568" s="22"/>
      <c r="H1568" s="24" t="str">
        <f t="shared" si="93"/>
        <v/>
      </c>
      <c r="I1568" s="25"/>
      <c r="J1568" s="17" t="s">
        <v>89</v>
      </c>
      <c r="K1568" s="7"/>
      <c r="L1568" s="7"/>
      <c r="M1568" s="7"/>
      <c r="N1568" s="7"/>
    </row>
    <row r="1569" spans="1:14" ht="13.2" x14ac:dyDescent="0.25">
      <c r="A1569" s="7"/>
      <c r="B1569" s="34"/>
      <c r="C1569" s="49"/>
      <c r="D1569" s="22"/>
      <c r="E1569" s="22"/>
      <c r="F1569" s="22"/>
      <c r="G1569" s="22"/>
      <c r="H1569" s="24" t="str">
        <f t="shared" si="93"/>
        <v/>
      </c>
      <c r="I1569" s="25"/>
      <c r="J1569" s="7"/>
      <c r="K1569" s="7"/>
      <c r="L1569" s="7"/>
      <c r="M1569" s="7"/>
      <c r="N1569" s="7"/>
    </row>
    <row r="1570" spans="1:14" ht="13.2" x14ac:dyDescent="0.25">
      <c r="A1570" s="7"/>
      <c r="B1570" s="34"/>
      <c r="C1570" s="49"/>
      <c r="D1570" s="22"/>
      <c r="E1570" s="22"/>
      <c r="F1570" s="22"/>
      <c r="G1570" s="22"/>
      <c r="H1570" s="24" t="str">
        <f t="shared" si="93"/>
        <v/>
      </c>
      <c r="I1570" s="25"/>
      <c r="J1570" s="7"/>
      <c r="K1570" s="7"/>
      <c r="L1570" s="7"/>
      <c r="M1570" s="7"/>
      <c r="N1570" s="7"/>
    </row>
    <row r="1571" spans="1:14" ht="13.2" x14ac:dyDescent="0.25">
      <c r="A1571" s="7"/>
      <c r="B1571" s="36"/>
      <c r="C1571" s="51"/>
      <c r="D1571" s="51"/>
      <c r="E1571" s="38"/>
      <c r="F1571" s="477" t="s">
        <v>85</v>
      </c>
      <c r="G1571" s="478"/>
      <c r="H1571" s="52">
        <f>IF(SUM(H1564:H1570)=0,"",SUM(H1564:H1570))</f>
        <v>2</v>
      </c>
      <c r="I1571" s="53" t="str">
        <f>IF(I1563="1%steel","cft",IF(I1563="1.5%steel","cft",IF(I1563="2%steel","cft",I1563)))</f>
        <v>No</v>
      </c>
      <c r="J1571" s="7"/>
      <c r="K1571" s="7"/>
      <c r="L1571" s="7"/>
      <c r="M1571" s="7"/>
      <c r="N1571" s="7"/>
    </row>
    <row r="1572" spans="1:14" ht="13.2" x14ac:dyDescent="0.25">
      <c r="A1572" s="7"/>
      <c r="B1572" s="7"/>
      <c r="C1572" s="7"/>
      <c r="D1572" s="7"/>
      <c r="E1572" s="7"/>
      <c r="F1572" s="475" t="s">
        <v>86</v>
      </c>
      <c r="G1572" s="476"/>
      <c r="H1572" s="41">
        <v>0</v>
      </c>
      <c r="I1572" s="54" t="str">
        <f>I1571</f>
        <v>No</v>
      </c>
      <c r="J1572" s="7"/>
      <c r="K1572" s="7"/>
      <c r="L1572" s="7"/>
      <c r="M1572" s="7"/>
      <c r="N1572" s="7"/>
    </row>
    <row r="1573" spans="1:14" ht="13.2" x14ac:dyDescent="0.25">
      <c r="A1573" s="7"/>
      <c r="B1573" s="7"/>
      <c r="C1573" s="7"/>
      <c r="D1573" s="7"/>
      <c r="E1573" s="7"/>
      <c r="F1573" s="477" t="s">
        <v>87</v>
      </c>
      <c r="G1573" s="478"/>
      <c r="H1573" s="55">
        <f>H1572+H1571</f>
        <v>2</v>
      </c>
      <c r="I1573" s="53" t="str">
        <f>I1571</f>
        <v>No</v>
      </c>
      <c r="J1573" s="7"/>
      <c r="K1573" s="7"/>
      <c r="L1573" s="7"/>
      <c r="M1573" s="7"/>
      <c r="N1573" s="7"/>
    </row>
    <row r="1574" spans="1:14" ht="13.2" x14ac:dyDescent="0.25">
      <c r="A1574" s="7"/>
      <c r="B1574" s="7"/>
      <c r="C1574" s="7"/>
      <c r="D1574" s="7"/>
      <c r="E1574" s="7"/>
      <c r="F1574" s="7"/>
      <c r="G1574" s="7"/>
      <c r="H1574" s="7"/>
      <c r="I1574" s="7"/>
      <c r="J1574" s="7"/>
      <c r="K1574" s="7"/>
      <c r="L1574" s="7"/>
      <c r="M1574" s="7"/>
      <c r="N1574" s="7"/>
    </row>
    <row r="1575" spans="1:14" ht="13.2" x14ac:dyDescent="0.25">
      <c r="A1575" s="7"/>
      <c r="B1575" s="7"/>
      <c r="C1575" s="7"/>
      <c r="D1575" s="7"/>
      <c r="E1575" s="7"/>
      <c r="F1575" s="7"/>
      <c r="G1575" s="7"/>
      <c r="H1575" s="7"/>
      <c r="I1575" s="7"/>
      <c r="J1575" s="7"/>
      <c r="K1575" s="7"/>
      <c r="L1575" s="7"/>
      <c r="M1575" s="7"/>
      <c r="N1575" s="7"/>
    </row>
    <row r="1576" spans="1:14" ht="13.2" x14ac:dyDescent="0.25">
      <c r="A1576" s="7"/>
      <c r="B1576" s="7"/>
      <c r="C1576" s="7"/>
      <c r="D1576" s="7"/>
      <c r="E1576" s="7"/>
      <c r="F1576" s="7"/>
      <c r="G1576" s="7"/>
      <c r="H1576" s="7"/>
      <c r="I1576" s="7"/>
      <c r="J1576" s="7"/>
      <c r="K1576" s="7"/>
      <c r="L1576" s="7"/>
      <c r="M1576" s="7"/>
      <c r="N1576" s="7"/>
    </row>
  </sheetData>
  <mergeCells count="197">
    <mergeCell ref="B2:C2"/>
    <mergeCell ref="D2:I2"/>
    <mergeCell ref="F44:G44"/>
    <mergeCell ref="F45:G45"/>
    <mergeCell ref="F46:G46"/>
    <mergeCell ref="F63:G63"/>
    <mergeCell ref="F64:G64"/>
    <mergeCell ref="F65:G65"/>
    <mergeCell ref="F91:G91"/>
    <mergeCell ref="F92:G92"/>
    <mergeCell ref="F93:G93"/>
    <mergeCell ref="F110:G110"/>
    <mergeCell ref="F111:G111"/>
    <mergeCell ref="F112:G112"/>
    <mergeCell ref="F126:G126"/>
    <mergeCell ref="F127:G127"/>
    <mergeCell ref="F128:G128"/>
    <mergeCell ref="F145:G145"/>
    <mergeCell ref="F146:G146"/>
    <mergeCell ref="F147:G147"/>
    <mergeCell ref="F162:G162"/>
    <mergeCell ref="F163:G163"/>
    <mergeCell ref="F164:G164"/>
    <mergeCell ref="F201:G201"/>
    <mergeCell ref="F202:G202"/>
    <mergeCell ref="F203:G203"/>
    <mergeCell ref="F218:G218"/>
    <mergeCell ref="F219:G219"/>
    <mergeCell ref="F220:G220"/>
    <mergeCell ref="F250:G250"/>
    <mergeCell ref="F251:G251"/>
    <mergeCell ref="F252:G252"/>
    <mergeCell ref="F288:G288"/>
    <mergeCell ref="F289:G289"/>
    <mergeCell ref="F290:G290"/>
    <mergeCell ref="F333:G333"/>
    <mergeCell ref="F334:G334"/>
    <mergeCell ref="F335:G335"/>
    <mergeCell ref="F352:G352"/>
    <mergeCell ref="F353:G353"/>
    <mergeCell ref="F354:G354"/>
    <mergeCell ref="F364:G364"/>
    <mergeCell ref="F475:G475"/>
    <mergeCell ref="F476:G476"/>
    <mergeCell ref="F477:G477"/>
    <mergeCell ref="F438:G438"/>
    <mergeCell ref="F439:G439"/>
    <mergeCell ref="F455:G455"/>
    <mergeCell ref="F456:G456"/>
    <mergeCell ref="F457:G457"/>
    <mergeCell ref="F511:G511"/>
    <mergeCell ref="F759:G759"/>
    <mergeCell ref="F760:G760"/>
    <mergeCell ref="F777:G777"/>
    <mergeCell ref="F778:G778"/>
    <mergeCell ref="F779:G779"/>
    <mergeCell ref="F803:G803"/>
    <mergeCell ref="F804:G804"/>
    <mergeCell ref="F805:G805"/>
    <mergeCell ref="F512:G512"/>
    <mergeCell ref="F527:G527"/>
    <mergeCell ref="F528:G528"/>
    <mergeCell ref="F529:G529"/>
    <mergeCell ref="F546:G546"/>
    <mergeCell ref="F547:G547"/>
    <mergeCell ref="F548:G548"/>
    <mergeCell ref="F569:G569"/>
    <mergeCell ref="F570:G570"/>
    <mergeCell ref="F571:G571"/>
    <mergeCell ref="F598:G598"/>
    <mergeCell ref="F599:G599"/>
    <mergeCell ref="F600:G600"/>
    <mergeCell ref="F662:G662"/>
    <mergeCell ref="F663:G663"/>
    <mergeCell ref="F495:G495"/>
    <mergeCell ref="F496:G496"/>
    <mergeCell ref="F497:G497"/>
    <mergeCell ref="F510:G510"/>
    <mergeCell ref="F365:G365"/>
    <mergeCell ref="F366:G366"/>
    <mergeCell ref="F378:G378"/>
    <mergeCell ref="F379:G379"/>
    <mergeCell ref="F380:G380"/>
    <mergeCell ref="F392:G392"/>
    <mergeCell ref="F393:G393"/>
    <mergeCell ref="F394:G394"/>
    <mergeCell ref="F437:G437"/>
    <mergeCell ref="F664:G664"/>
    <mergeCell ref="F722:G722"/>
    <mergeCell ref="F723:G723"/>
    <mergeCell ref="F724:G724"/>
    <mergeCell ref="F741:G741"/>
    <mergeCell ref="F742:G742"/>
    <mergeCell ref="F743:G743"/>
    <mergeCell ref="F758:G758"/>
    <mergeCell ref="F947:G947"/>
    <mergeCell ref="F948:G948"/>
    <mergeCell ref="F949:G949"/>
    <mergeCell ref="F995:G995"/>
    <mergeCell ref="F853:G853"/>
    <mergeCell ref="F854:G854"/>
    <mergeCell ref="F897:G897"/>
    <mergeCell ref="F898:G898"/>
    <mergeCell ref="F899:G899"/>
    <mergeCell ref="F852:G852"/>
    <mergeCell ref="F996:G996"/>
    <mergeCell ref="F997:G997"/>
    <mergeCell ref="F1008:G1008"/>
    <mergeCell ref="F1243:G1243"/>
    <mergeCell ref="F1244:G1244"/>
    <mergeCell ref="F1308:G1308"/>
    <mergeCell ref="F1309:G1309"/>
    <mergeCell ref="F1310:G1310"/>
    <mergeCell ref="F1333:G1333"/>
    <mergeCell ref="F1009:G1009"/>
    <mergeCell ref="F1010:G1010"/>
    <mergeCell ref="F1020:G1020"/>
    <mergeCell ref="F1021:G1021"/>
    <mergeCell ref="F1022:G1022"/>
    <mergeCell ref="F1039:G1039"/>
    <mergeCell ref="F1040:G1040"/>
    <mergeCell ref="F1041:G1041"/>
    <mergeCell ref="F1052:G1052"/>
    <mergeCell ref="F1053:G1053"/>
    <mergeCell ref="F1054:G1054"/>
    <mergeCell ref="F1100:G1100"/>
    <mergeCell ref="F1101:G1101"/>
    <mergeCell ref="F1102:G1102"/>
    <mergeCell ref="F1122:G1122"/>
    <mergeCell ref="F1334:G1334"/>
    <mergeCell ref="F1335:G1335"/>
    <mergeCell ref="F1362:G1362"/>
    <mergeCell ref="F1363:G1363"/>
    <mergeCell ref="F1364:G1364"/>
    <mergeCell ref="F1398:G1398"/>
    <mergeCell ref="F1399:G1399"/>
    <mergeCell ref="F1400:G1400"/>
    <mergeCell ref="F1478:G1478"/>
    <mergeCell ref="F1414:G1414"/>
    <mergeCell ref="F1415:G1415"/>
    <mergeCell ref="F1416:G1416"/>
    <mergeCell ref="F1426:G1426"/>
    <mergeCell ref="F1427:G1427"/>
    <mergeCell ref="F1428:G1428"/>
    <mergeCell ref="F1477:G1477"/>
    <mergeCell ref="F1479:G1479"/>
    <mergeCell ref="F1489:G1489"/>
    <mergeCell ref="F1490:G1490"/>
    <mergeCell ref="F1491:G1491"/>
    <mergeCell ref="F1501:G1501"/>
    <mergeCell ref="F1502:G1502"/>
    <mergeCell ref="F1503:G1503"/>
    <mergeCell ref="F1514:G1514"/>
    <mergeCell ref="F1515:G1515"/>
    <mergeCell ref="F1516:G1516"/>
    <mergeCell ref="F1525:G1525"/>
    <mergeCell ref="F1526:G1526"/>
    <mergeCell ref="F1527:G1527"/>
    <mergeCell ref="F1559:G1559"/>
    <mergeCell ref="F1560:G1560"/>
    <mergeCell ref="F1571:G1571"/>
    <mergeCell ref="F1572:G1572"/>
    <mergeCell ref="F1573:G1573"/>
    <mergeCell ref="F1535:G1535"/>
    <mergeCell ref="F1536:G1536"/>
    <mergeCell ref="F1537:G1537"/>
    <mergeCell ref="F1546:G1546"/>
    <mergeCell ref="F1547:G1547"/>
    <mergeCell ref="F1548:G1548"/>
    <mergeCell ref="F1558:G1558"/>
    <mergeCell ref="F1123:G1123"/>
    <mergeCell ref="F1124:G1124"/>
    <mergeCell ref="F1137:G1137"/>
    <mergeCell ref="F1138:G1138"/>
    <mergeCell ref="F1139:G1139"/>
    <mergeCell ref="F1149:G1149"/>
    <mergeCell ref="F1150:G1150"/>
    <mergeCell ref="F1151:G1151"/>
    <mergeCell ref="F1162:G1162"/>
    <mergeCell ref="F1163:G1163"/>
    <mergeCell ref="F1164:G1164"/>
    <mergeCell ref="F1174:G1174"/>
    <mergeCell ref="F1175:G1175"/>
    <mergeCell ref="F1176:G1176"/>
    <mergeCell ref="F1188:G1188"/>
    <mergeCell ref="F1189:G1189"/>
    <mergeCell ref="F1190:G1190"/>
    <mergeCell ref="F1201:G1201"/>
    <mergeCell ref="F1202:G1202"/>
    <mergeCell ref="F1203:G1203"/>
    <mergeCell ref="F1214:G1214"/>
    <mergeCell ref="F1215:G1215"/>
    <mergeCell ref="F1216:G1216"/>
    <mergeCell ref="F1231:G1231"/>
    <mergeCell ref="F1232:G1232"/>
    <mergeCell ref="F1233:G1233"/>
    <mergeCell ref="F1242:G1242"/>
  </mergeCells>
  <dataValidations count="2">
    <dataValidation type="list" allowBlank="1" sqref="I12 I49 I68 I96 I115 I131 I150 I168 I206 I223 I255 I293 I338 I357 I369 I383 I397 I442 I460 I480 I500 I515 I532 I551 I574 I603 I667 I729 I746 I763 I782 I810 I857 I902 I952 I1000 I1013 I1027 I1044 I1057 I1105 I1127 I1142 I1154 I1167 I1179 I1193 I1206 I1219 I1236 I1247 I1313 I1338 I1367 I1403 I1419 I1431 I1482 I1494 I1506 I1519 I1530 I1540 I1551 I1563" xr:uid="{00000000-0002-0000-0300-000000000000}">
      <formula1>"cft,ft,Job,Kg,sft,No,Point,Trip,Anchor,P. Hole"</formula1>
    </dataValidation>
    <dataValidation type="list" allowBlank="1" sqref="I4" xr:uid="{00000000-0002-0000-0300-000001000000}">
      <formula1>"cft,ft,Job,Kg,sft,No,m"</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FF"/>
  </sheetPr>
  <dimension ref="A1:M36"/>
  <sheetViews>
    <sheetView showGridLines="0" zoomScale="70" zoomScaleNormal="70" workbookViewId="0">
      <pane ySplit="1" topLeftCell="A2" activePane="bottomLeft" state="frozen"/>
      <selection pane="bottomLeft" activeCell="I1" sqref="I1:P1048576"/>
    </sheetView>
  </sheetViews>
  <sheetFormatPr defaultColWidth="12.6640625" defaultRowHeight="15" customHeight="1" x14ac:dyDescent="0.3"/>
  <cols>
    <col min="1" max="1" width="3.33203125" style="174" customWidth="1"/>
    <col min="2" max="2" width="7.88671875" style="174" customWidth="1"/>
    <col min="3" max="3" width="16.88671875" style="174" customWidth="1"/>
    <col min="4" max="4" width="123.77734375" style="174" customWidth="1"/>
    <col min="5" max="5" width="9.6640625" style="174" customWidth="1"/>
    <col min="6" max="6" width="11.88671875" style="174" customWidth="1"/>
    <col min="7" max="7" width="13.109375" style="174" customWidth="1"/>
    <col min="8" max="8" width="15.44140625" style="174" customWidth="1"/>
    <col min="9" max="9" width="3.88671875" style="174" customWidth="1"/>
    <col min="10" max="13" width="9.109375" style="174" customWidth="1"/>
    <col min="14" max="16384" width="12.6640625" style="174"/>
  </cols>
  <sheetData>
    <row r="1" spans="1:13" ht="16.5" customHeight="1" thickBot="1" x14ac:dyDescent="0.35">
      <c r="A1" s="173"/>
      <c r="B1" s="173"/>
      <c r="C1" s="173"/>
      <c r="D1" s="173"/>
      <c r="E1" s="173"/>
      <c r="F1" s="173"/>
      <c r="G1" s="173"/>
      <c r="H1" s="173"/>
      <c r="I1" s="173"/>
      <c r="J1" s="173"/>
      <c r="K1" s="173"/>
      <c r="L1" s="173"/>
      <c r="M1" s="173"/>
    </row>
    <row r="2" spans="1:13" ht="24.75" customHeight="1" thickBot="1" x14ac:dyDescent="0.35">
      <c r="A2" s="222"/>
      <c r="B2" s="486" t="s">
        <v>632</v>
      </c>
      <c r="C2" s="487"/>
      <c r="D2" s="487"/>
      <c r="E2" s="487"/>
      <c r="F2" s="487"/>
      <c r="G2" s="487"/>
      <c r="H2" s="488"/>
      <c r="I2" s="273"/>
      <c r="J2" s="273"/>
      <c r="K2" s="273"/>
      <c r="L2" s="206"/>
      <c r="M2" s="273"/>
    </row>
    <row r="3" spans="1:13" ht="18" customHeight="1" thickBot="1" x14ac:dyDescent="0.35">
      <c r="A3" s="222"/>
      <c r="B3" s="274"/>
      <c r="C3" s="275"/>
      <c r="D3" s="275"/>
      <c r="E3" s="275"/>
      <c r="F3" s="275"/>
      <c r="G3" s="275"/>
      <c r="H3" s="276"/>
      <c r="I3" s="206"/>
      <c r="J3" s="206"/>
      <c r="K3" s="206"/>
      <c r="L3" s="206"/>
      <c r="M3" s="273"/>
    </row>
    <row r="4" spans="1:13" ht="49.5" customHeight="1" x14ac:dyDescent="0.3">
      <c r="A4" s="222"/>
      <c r="B4" s="277" t="s">
        <v>6</v>
      </c>
      <c r="C4" s="278" t="s">
        <v>7</v>
      </c>
      <c r="D4" s="279" t="s">
        <v>537</v>
      </c>
      <c r="E4" s="279" t="s">
        <v>8</v>
      </c>
      <c r="F4" s="279" t="s">
        <v>9</v>
      </c>
      <c r="G4" s="280" t="s">
        <v>10</v>
      </c>
      <c r="H4" s="281" t="s">
        <v>536</v>
      </c>
      <c r="I4" s="222"/>
      <c r="J4" s="222"/>
      <c r="K4" s="222"/>
      <c r="L4" s="222"/>
      <c r="M4" s="222"/>
    </row>
    <row r="5" spans="1:13" ht="30" customHeight="1" x14ac:dyDescent="0.3">
      <c r="A5" s="222"/>
      <c r="B5" s="495" t="s">
        <v>312</v>
      </c>
      <c r="C5" s="496"/>
      <c r="D5" s="496"/>
      <c r="E5" s="496"/>
      <c r="F5" s="496"/>
      <c r="G5" s="497"/>
      <c r="H5" s="282"/>
      <c r="I5" s="283"/>
      <c r="J5" s="283"/>
      <c r="K5" s="283"/>
      <c r="L5" s="178"/>
      <c r="M5" s="208"/>
    </row>
    <row r="6" spans="1:13" ht="176.25" customHeight="1" x14ac:dyDescent="0.3">
      <c r="A6" s="222"/>
      <c r="B6" s="498" t="s">
        <v>633</v>
      </c>
      <c r="C6" s="496"/>
      <c r="D6" s="496"/>
      <c r="E6" s="496"/>
      <c r="F6" s="496"/>
      <c r="G6" s="497"/>
      <c r="H6" s="284"/>
      <c r="I6" s="222"/>
      <c r="J6" s="222"/>
      <c r="K6" s="222"/>
      <c r="L6" s="222"/>
      <c r="M6" s="222"/>
    </row>
    <row r="7" spans="1:13" ht="43.2" x14ac:dyDescent="0.3">
      <c r="A7" s="222"/>
      <c r="B7" s="285">
        <v>1</v>
      </c>
      <c r="C7" s="286" t="s">
        <v>313</v>
      </c>
      <c r="D7" s="287" t="s">
        <v>634</v>
      </c>
      <c r="E7" s="286" t="s">
        <v>314</v>
      </c>
      <c r="F7" s="288">
        <f>'04(a)-M.S Electrical Work'!H52</f>
        <v>904</v>
      </c>
      <c r="G7" s="289"/>
      <c r="H7" s="290"/>
      <c r="I7" s="222"/>
      <c r="J7" s="222"/>
      <c r="K7" s="222"/>
      <c r="L7" s="222"/>
      <c r="M7" s="222"/>
    </row>
    <row r="8" spans="1:13" ht="43.2" x14ac:dyDescent="0.3">
      <c r="A8" s="222"/>
      <c r="B8" s="285">
        <f t="shared" ref="B8:B12" si="0">B7+1</f>
        <v>2</v>
      </c>
      <c r="C8" s="286" t="s">
        <v>315</v>
      </c>
      <c r="D8" s="287" t="s">
        <v>635</v>
      </c>
      <c r="E8" s="286" t="s">
        <v>314</v>
      </c>
      <c r="F8" s="288">
        <f>'04(a)-M.S Electrical Work'!H73</f>
        <v>500</v>
      </c>
      <c r="G8" s="289"/>
      <c r="H8" s="290"/>
      <c r="I8" s="222"/>
      <c r="J8" s="222"/>
      <c r="K8" s="222"/>
      <c r="L8" s="222"/>
      <c r="M8" s="222"/>
    </row>
    <row r="9" spans="1:13" ht="43.2" x14ac:dyDescent="0.3">
      <c r="A9" s="222"/>
      <c r="B9" s="285">
        <f t="shared" si="0"/>
        <v>3</v>
      </c>
      <c r="C9" s="286" t="s">
        <v>316</v>
      </c>
      <c r="D9" s="287" t="s">
        <v>636</v>
      </c>
      <c r="E9" s="286" t="s">
        <v>314</v>
      </c>
      <c r="F9" s="288">
        <f>'04(a)-M.S Electrical Work'!H90</f>
        <v>100</v>
      </c>
      <c r="G9" s="289"/>
      <c r="H9" s="290"/>
      <c r="I9" s="222"/>
      <c r="J9" s="222"/>
      <c r="K9" s="222"/>
      <c r="L9" s="222"/>
      <c r="M9" s="222"/>
    </row>
    <row r="10" spans="1:13" ht="28.8" x14ac:dyDescent="0.3">
      <c r="A10" s="222"/>
      <c r="B10" s="285">
        <f t="shared" si="0"/>
        <v>4</v>
      </c>
      <c r="C10" s="286" t="s">
        <v>317</v>
      </c>
      <c r="D10" s="287" t="s">
        <v>637</v>
      </c>
      <c r="E10" s="286" t="s">
        <v>318</v>
      </c>
      <c r="F10" s="288">
        <f>'04(a)-M.S Electrical Work'!H139</f>
        <v>6</v>
      </c>
      <c r="G10" s="291"/>
      <c r="H10" s="290"/>
      <c r="I10" s="222"/>
      <c r="J10" s="222"/>
      <c r="K10" s="222"/>
      <c r="L10" s="222"/>
      <c r="M10" s="222"/>
    </row>
    <row r="11" spans="1:13" ht="28.8" x14ac:dyDescent="0.3">
      <c r="A11" s="222"/>
      <c r="B11" s="285">
        <f t="shared" si="0"/>
        <v>5</v>
      </c>
      <c r="C11" s="286" t="s">
        <v>319</v>
      </c>
      <c r="D11" s="287" t="s">
        <v>638</v>
      </c>
      <c r="E11" s="286" t="s">
        <v>318</v>
      </c>
      <c r="F11" s="288">
        <f>'04(a)-M.S Electrical Work'!H173</f>
        <v>6</v>
      </c>
      <c r="G11" s="291"/>
      <c r="H11" s="290"/>
      <c r="I11" s="222"/>
      <c r="J11" s="222"/>
      <c r="K11" s="222"/>
      <c r="L11" s="222"/>
      <c r="M11" s="222"/>
    </row>
    <row r="12" spans="1:13" ht="28.8" x14ac:dyDescent="0.3">
      <c r="A12" s="222"/>
      <c r="B12" s="285">
        <f t="shared" si="0"/>
        <v>6</v>
      </c>
      <c r="C12" s="286" t="s">
        <v>320</v>
      </c>
      <c r="D12" s="287" t="s">
        <v>639</v>
      </c>
      <c r="E12" s="286" t="s">
        <v>318</v>
      </c>
      <c r="F12" s="288">
        <f>'04(a)-M.S Electrical Work'!H189</f>
        <v>1</v>
      </c>
      <c r="G12" s="291"/>
      <c r="H12" s="290"/>
      <c r="I12" s="222"/>
      <c r="J12" s="222"/>
      <c r="K12" s="222"/>
      <c r="L12" s="222"/>
      <c r="M12" s="222"/>
    </row>
    <row r="13" spans="1:13" ht="24.75" customHeight="1" thickBot="1" x14ac:dyDescent="0.35">
      <c r="A13" s="222"/>
      <c r="B13" s="489" t="s">
        <v>321</v>
      </c>
      <c r="C13" s="490"/>
      <c r="D13" s="490"/>
      <c r="E13" s="490"/>
      <c r="F13" s="490"/>
      <c r="G13" s="491"/>
      <c r="H13" s="292">
        <f>SUM(H6:H12)</f>
        <v>0</v>
      </c>
      <c r="I13" s="222"/>
      <c r="J13" s="222"/>
      <c r="K13" s="222"/>
      <c r="L13" s="222"/>
      <c r="M13" s="222"/>
    </row>
    <row r="14" spans="1:13" ht="14.4" thickBot="1" x14ac:dyDescent="0.35">
      <c r="A14" s="222"/>
      <c r="B14" s="293"/>
      <c r="C14" s="294"/>
      <c r="D14" s="294"/>
      <c r="E14" s="294"/>
      <c r="F14" s="294"/>
      <c r="G14" s="294"/>
      <c r="H14" s="295"/>
      <c r="I14" s="222"/>
      <c r="J14" s="222"/>
      <c r="K14" s="222"/>
      <c r="L14" s="222"/>
      <c r="M14" s="222"/>
    </row>
    <row r="15" spans="1:13" ht="24" customHeight="1" x14ac:dyDescent="0.3">
      <c r="A15" s="222"/>
      <c r="B15" s="499" t="s">
        <v>322</v>
      </c>
      <c r="C15" s="463"/>
      <c r="D15" s="463"/>
      <c r="E15" s="463"/>
      <c r="F15" s="463"/>
      <c r="G15" s="464"/>
      <c r="H15" s="296"/>
      <c r="I15" s="222"/>
      <c r="J15" s="222"/>
      <c r="K15" s="222"/>
      <c r="L15" s="222"/>
      <c r="M15" s="222"/>
    </row>
    <row r="16" spans="1:13" ht="14.4" x14ac:dyDescent="0.3">
      <c r="A16" s="222"/>
      <c r="B16" s="500" t="s">
        <v>640</v>
      </c>
      <c r="C16" s="455"/>
      <c r="D16" s="455"/>
      <c r="E16" s="455"/>
      <c r="F16" s="455"/>
      <c r="G16" s="456"/>
      <c r="H16" s="297"/>
      <c r="I16" s="222"/>
      <c r="J16" s="222"/>
      <c r="K16" s="298"/>
      <c r="L16" s="222"/>
      <c r="M16" s="222"/>
    </row>
    <row r="17" spans="1:13" ht="29.4" thickBot="1" x14ac:dyDescent="0.35">
      <c r="A17" s="222"/>
      <c r="B17" s="285">
        <v>1</v>
      </c>
      <c r="C17" s="286" t="s">
        <v>641</v>
      </c>
      <c r="D17" s="287" t="s">
        <v>642</v>
      </c>
      <c r="E17" s="286" t="s">
        <v>318</v>
      </c>
      <c r="F17" s="299">
        <f>'04(a)-M.S Electrical Work'!H204</f>
        <v>5</v>
      </c>
      <c r="G17" s="300"/>
      <c r="H17" s="290"/>
      <c r="I17" s="222"/>
      <c r="J17" s="301"/>
      <c r="K17" s="242"/>
      <c r="L17" s="243"/>
      <c r="M17" s="243"/>
    </row>
    <row r="18" spans="1:13" ht="28.8" x14ac:dyDescent="0.3">
      <c r="A18" s="222"/>
      <c r="B18" s="285">
        <v>2</v>
      </c>
      <c r="C18" s="286" t="str">
        <f>"ELEC"&amp;CHAR(10)&amp;"N.S.I -" &amp; TEXT(VALUE(RIGHT(C17,2))+1,"00")</f>
        <v>ELEC
N.S.I -02</v>
      </c>
      <c r="D18" s="287" t="s">
        <v>643</v>
      </c>
      <c r="E18" s="286" t="s">
        <v>318</v>
      </c>
      <c r="F18" s="299">
        <f>'04(a)-M.S Electrical Work'!H236</f>
        <v>6</v>
      </c>
      <c r="G18" s="300"/>
      <c r="H18" s="290"/>
      <c r="I18" s="222"/>
      <c r="J18" s="241"/>
      <c r="K18" s="242"/>
      <c r="L18" s="243"/>
      <c r="M18" s="243"/>
    </row>
    <row r="19" spans="1:13" ht="28.8" x14ac:dyDescent="0.3">
      <c r="A19" s="222"/>
      <c r="B19" s="285">
        <v>3</v>
      </c>
      <c r="C19" s="286" t="str">
        <f t="shared" ref="C19:C23" si="1">"ELEC"&amp;CHAR(10)&amp;"N.S.I -" &amp; TEXT(VALUE(RIGHT(C18,2))+1,"00")</f>
        <v>ELEC
N.S.I -03</v>
      </c>
      <c r="D19" s="287" t="s">
        <v>644</v>
      </c>
      <c r="E19" s="286" t="s">
        <v>318</v>
      </c>
      <c r="F19" s="299">
        <f>'04(a)-M.S Electrical Work'!H253</f>
        <v>2</v>
      </c>
      <c r="G19" s="300"/>
      <c r="H19" s="290"/>
      <c r="I19" s="222"/>
      <c r="J19" s="241"/>
      <c r="K19" s="242"/>
      <c r="L19" s="243"/>
      <c r="M19" s="243"/>
    </row>
    <row r="20" spans="1:13" ht="28.8" x14ac:dyDescent="0.3">
      <c r="A20" s="222"/>
      <c r="B20" s="285">
        <v>4</v>
      </c>
      <c r="C20" s="286" t="str">
        <f t="shared" si="1"/>
        <v>ELEC
N.S.I -04</v>
      </c>
      <c r="D20" s="287" t="s">
        <v>645</v>
      </c>
      <c r="E20" s="286" t="s">
        <v>318</v>
      </c>
      <c r="F20" s="299">
        <f>'04(a)-M.S Electrical Work'!H269</f>
        <v>1</v>
      </c>
      <c r="G20" s="300"/>
      <c r="H20" s="290"/>
      <c r="I20" s="222"/>
      <c r="J20" s="241"/>
      <c r="K20" s="242"/>
      <c r="L20" s="243"/>
      <c r="M20" s="243"/>
    </row>
    <row r="21" spans="1:13" ht="28.8" x14ac:dyDescent="0.3">
      <c r="A21" s="222"/>
      <c r="B21" s="285">
        <v>5</v>
      </c>
      <c r="C21" s="286" t="str">
        <f t="shared" si="1"/>
        <v>ELEC
N.S.I -05</v>
      </c>
      <c r="D21" s="287" t="s">
        <v>646</v>
      </c>
      <c r="E21" s="286" t="s">
        <v>318</v>
      </c>
      <c r="F21" s="299">
        <f>'04(a)-M.S Electrical Work'!H284</f>
        <v>3</v>
      </c>
      <c r="G21" s="300"/>
      <c r="H21" s="290"/>
      <c r="I21" s="222"/>
      <c r="J21" s="241"/>
      <c r="K21" s="242"/>
      <c r="L21" s="243"/>
      <c r="M21" s="243"/>
    </row>
    <row r="22" spans="1:13" ht="28.8" x14ac:dyDescent="0.3">
      <c r="A22" s="222"/>
      <c r="B22" s="285">
        <v>6</v>
      </c>
      <c r="C22" s="286" t="str">
        <f t="shared" si="1"/>
        <v>ELEC
N.S.I -06</v>
      </c>
      <c r="D22" s="287" t="s">
        <v>647</v>
      </c>
      <c r="E22" s="286" t="s">
        <v>314</v>
      </c>
      <c r="F22" s="299">
        <f>'04(a)-M.S Electrical Work'!H301</f>
        <v>1</v>
      </c>
      <c r="G22" s="300"/>
      <c r="H22" s="290"/>
      <c r="I22" s="222"/>
      <c r="J22" s="241"/>
      <c r="K22" s="242"/>
      <c r="L22" s="243"/>
      <c r="M22" s="243"/>
    </row>
    <row r="23" spans="1:13" ht="28.8" x14ac:dyDescent="0.3">
      <c r="A23" s="222"/>
      <c r="B23" s="285">
        <v>7</v>
      </c>
      <c r="C23" s="286" t="str">
        <f t="shared" si="1"/>
        <v>ELEC
N.S.I -07</v>
      </c>
      <c r="D23" s="287" t="s">
        <v>648</v>
      </c>
      <c r="E23" s="286" t="s">
        <v>318</v>
      </c>
      <c r="F23" s="299">
        <f>'04(a)-M.S Electrical Work'!H317</f>
        <v>2</v>
      </c>
      <c r="G23" s="300"/>
      <c r="H23" s="290"/>
      <c r="I23" s="222"/>
      <c r="J23" s="241"/>
      <c r="K23" s="242"/>
      <c r="L23" s="243"/>
      <c r="M23" s="243"/>
    </row>
    <row r="24" spans="1:13" ht="86.4" x14ac:dyDescent="0.3">
      <c r="A24" s="222"/>
      <c r="B24" s="285">
        <v>8</v>
      </c>
      <c r="C24" s="286" t="str">
        <f>"ELEC"&amp;CHAR(10)&amp;"N.S.I -" &amp; TEXT(VALUE(RIGHT(C23,2))+1,"00")</f>
        <v>ELEC
N.S.I -08</v>
      </c>
      <c r="D24" s="287" t="s">
        <v>649</v>
      </c>
      <c r="E24" s="286" t="s">
        <v>318</v>
      </c>
      <c r="F24" s="299">
        <f>'04(a)-M.S Electrical Work'!H347</f>
        <v>8</v>
      </c>
      <c r="G24" s="300"/>
      <c r="H24" s="290"/>
      <c r="I24" s="222"/>
      <c r="J24" s="241"/>
      <c r="K24" s="242"/>
      <c r="L24" s="243"/>
      <c r="M24" s="243"/>
    </row>
    <row r="25" spans="1:13" ht="86.4" x14ac:dyDescent="0.3">
      <c r="A25" s="222"/>
      <c r="B25" s="285">
        <v>9</v>
      </c>
      <c r="C25" s="286" t="str">
        <f t="shared" ref="C25:C28" si="2">"ELEC"&amp;CHAR(10)&amp;"N.S.I -" &amp; TEXT(VALUE(RIGHT(C24,2))+1,"00")</f>
        <v>ELEC
N.S.I -09</v>
      </c>
      <c r="D25" s="287" t="s">
        <v>650</v>
      </c>
      <c r="E25" s="286" t="s">
        <v>318</v>
      </c>
      <c r="F25" s="299">
        <f>'04(a)-M.S Electrical Work'!H362</f>
        <v>6</v>
      </c>
      <c r="G25" s="300"/>
      <c r="H25" s="290"/>
      <c r="I25" s="222"/>
      <c r="J25" s="241"/>
      <c r="K25" s="242"/>
      <c r="L25" s="243"/>
      <c r="M25" s="243"/>
    </row>
    <row r="26" spans="1:13" ht="57.6" x14ac:dyDescent="0.3">
      <c r="A26" s="222"/>
      <c r="B26" s="285">
        <v>10</v>
      </c>
      <c r="C26" s="286" t="str">
        <f t="shared" si="2"/>
        <v>ELEC
N.S.I -10</v>
      </c>
      <c r="D26" s="287" t="s">
        <v>651</v>
      </c>
      <c r="E26" s="286" t="s">
        <v>318</v>
      </c>
      <c r="F26" s="299">
        <f>'04(a)-M.S Electrical Work'!H378</f>
        <v>12</v>
      </c>
      <c r="G26" s="300"/>
      <c r="H26" s="290"/>
      <c r="I26" s="222"/>
      <c r="J26" s="241"/>
      <c r="K26" s="242"/>
      <c r="L26" s="243"/>
      <c r="M26" s="243"/>
    </row>
    <row r="27" spans="1:13" ht="72" x14ac:dyDescent="0.3">
      <c r="A27" s="222"/>
      <c r="B27" s="285">
        <v>11</v>
      </c>
      <c r="C27" s="286" t="str">
        <f t="shared" si="2"/>
        <v>ELEC
N.S.I -11</v>
      </c>
      <c r="D27" s="287" t="s">
        <v>652</v>
      </c>
      <c r="E27" s="286" t="s">
        <v>318</v>
      </c>
      <c r="F27" s="299">
        <f>'04(a)-M.S Electrical Work'!H395</f>
        <v>12</v>
      </c>
      <c r="G27" s="300"/>
      <c r="H27" s="290"/>
      <c r="I27" s="222"/>
      <c r="J27" s="241"/>
      <c r="K27" s="242"/>
      <c r="L27" s="243"/>
      <c r="M27" s="243"/>
    </row>
    <row r="28" spans="1:13" ht="72" x14ac:dyDescent="0.3">
      <c r="A28" s="222"/>
      <c r="B28" s="285">
        <v>12</v>
      </c>
      <c r="C28" s="286" t="str">
        <f t="shared" si="2"/>
        <v>ELEC
N.S.I -12</v>
      </c>
      <c r="D28" s="287" t="s">
        <v>653</v>
      </c>
      <c r="E28" s="286" t="s">
        <v>318</v>
      </c>
      <c r="F28" s="299">
        <f>'04(a)-M.S Electrical Work'!H411</f>
        <v>26</v>
      </c>
      <c r="G28" s="300"/>
      <c r="H28" s="290"/>
      <c r="I28" s="222"/>
      <c r="J28" s="241"/>
      <c r="K28" s="242"/>
      <c r="L28" s="243"/>
      <c r="M28" s="243"/>
    </row>
    <row r="29" spans="1:13" ht="72" x14ac:dyDescent="0.3">
      <c r="A29" s="222"/>
      <c r="B29" s="285">
        <v>13</v>
      </c>
      <c r="C29" s="286" t="s">
        <v>323</v>
      </c>
      <c r="D29" s="287" t="s">
        <v>654</v>
      </c>
      <c r="E29" s="286" t="s">
        <v>318</v>
      </c>
      <c r="F29" s="299">
        <f>'04(a)-M.S Electrical Work'!H428</f>
        <v>18</v>
      </c>
      <c r="G29" s="300"/>
      <c r="H29" s="290"/>
      <c r="I29" s="222"/>
      <c r="J29" s="241"/>
      <c r="K29" s="242"/>
      <c r="L29" s="243"/>
      <c r="M29" s="243"/>
    </row>
    <row r="30" spans="1:13" ht="24.75" customHeight="1" thickBot="1" x14ac:dyDescent="0.35">
      <c r="A30" s="222"/>
      <c r="B30" s="489" t="s">
        <v>324</v>
      </c>
      <c r="C30" s="490"/>
      <c r="D30" s="490"/>
      <c r="E30" s="490"/>
      <c r="F30" s="490"/>
      <c r="G30" s="491"/>
      <c r="H30" s="302">
        <f>SUM(H15:H29)</f>
        <v>0</v>
      </c>
      <c r="I30" s="222"/>
      <c r="J30" s="241"/>
      <c r="K30" s="241"/>
      <c r="L30" s="241"/>
      <c r="M30" s="241"/>
    </row>
    <row r="31" spans="1:13" ht="24.75" customHeight="1" thickBot="1" x14ac:dyDescent="0.35">
      <c r="A31" s="222"/>
      <c r="B31" s="303"/>
      <c r="C31" s="304"/>
      <c r="D31" s="304"/>
      <c r="E31" s="304"/>
      <c r="F31" s="304"/>
      <c r="G31" s="304"/>
      <c r="H31" s="305"/>
      <c r="I31" s="222"/>
      <c r="J31" s="222"/>
      <c r="K31" s="222"/>
      <c r="L31" s="222"/>
      <c r="M31" s="222"/>
    </row>
    <row r="32" spans="1:13" ht="24.75" customHeight="1" thickBot="1" x14ac:dyDescent="0.35">
      <c r="A32" s="222"/>
      <c r="B32" s="492" t="s">
        <v>325</v>
      </c>
      <c r="C32" s="493"/>
      <c r="D32" s="493"/>
      <c r="E32" s="493"/>
      <c r="F32" s="493"/>
      <c r="G32" s="494"/>
      <c r="H32" s="306">
        <f>H30+H13</f>
        <v>0</v>
      </c>
      <c r="I32" s="222"/>
      <c r="J32" s="222"/>
      <c r="K32" s="222"/>
      <c r="L32" s="222"/>
      <c r="M32" s="222"/>
    </row>
    <row r="33" spans="1:13" ht="12.75" customHeight="1" x14ac:dyDescent="0.3">
      <c r="A33" s="222"/>
      <c r="B33" s="222"/>
      <c r="C33" s="222"/>
      <c r="D33" s="222"/>
      <c r="E33" s="222"/>
      <c r="F33" s="222"/>
      <c r="G33" s="307"/>
      <c r="H33" s="222"/>
      <c r="I33" s="222"/>
      <c r="J33" s="222"/>
      <c r="K33" s="222"/>
      <c r="L33" s="222"/>
      <c r="M33" s="222"/>
    </row>
    <row r="34" spans="1:13" ht="12.75" customHeight="1" x14ac:dyDescent="0.3">
      <c r="A34" s="222"/>
      <c r="B34" s="222"/>
      <c r="C34" s="222"/>
      <c r="D34" s="222"/>
      <c r="E34" s="222"/>
      <c r="F34" s="222"/>
      <c r="G34" s="307"/>
      <c r="H34" s="222"/>
      <c r="I34" s="222"/>
      <c r="J34" s="222"/>
      <c r="K34" s="222"/>
      <c r="L34" s="222"/>
      <c r="M34" s="222"/>
    </row>
    <row r="35" spans="1:13" ht="12.75" customHeight="1" x14ac:dyDescent="0.3">
      <c r="A35" s="222"/>
      <c r="B35" s="222"/>
      <c r="C35" s="222"/>
      <c r="D35" s="222"/>
      <c r="E35" s="222"/>
      <c r="F35" s="222"/>
      <c r="G35" s="307"/>
      <c r="H35" s="222"/>
      <c r="I35" s="222"/>
      <c r="J35" s="222"/>
      <c r="K35" s="222"/>
      <c r="L35" s="222"/>
      <c r="M35" s="222"/>
    </row>
    <row r="36" spans="1:13" ht="12.75" customHeight="1" x14ac:dyDescent="0.3">
      <c r="A36" s="222"/>
      <c r="B36" s="222"/>
      <c r="C36" s="222"/>
      <c r="D36" s="222"/>
      <c r="E36" s="222"/>
      <c r="F36" s="222"/>
      <c r="G36" s="307"/>
      <c r="H36" s="222"/>
      <c r="I36" s="222"/>
      <c r="J36" s="222"/>
      <c r="K36" s="222"/>
      <c r="L36" s="222"/>
      <c r="M36" s="222"/>
    </row>
  </sheetData>
  <mergeCells count="8">
    <mergeCell ref="B2:H2"/>
    <mergeCell ref="B13:G13"/>
    <mergeCell ref="B30:G30"/>
    <mergeCell ref="B32:G32"/>
    <mergeCell ref="B5:G5"/>
    <mergeCell ref="B6:G6"/>
    <mergeCell ref="B15:G15"/>
    <mergeCell ref="B16:G16"/>
  </mergeCells>
  <printOptions horizontalCentered="1"/>
  <pageMargins left="0.12851372853004775" right="5.9973073314022289E-2" top="0.6" bottom="0.75" header="0" footer="0"/>
  <pageSetup paperSize="9" scale="55" orientation="portrait"/>
  <headerFooter>
    <oddFooter>&amp;L&amp;F&amp;RPage &amp;P of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K430"/>
  <sheetViews>
    <sheetView showGridLines="0" workbookViewId="0">
      <pane ySplit="3" topLeftCell="A4" activePane="bottomLeft" state="frozen"/>
      <selection pane="bottomLeft" activeCell="B5" sqref="B5"/>
    </sheetView>
  </sheetViews>
  <sheetFormatPr defaultColWidth="12.6640625" defaultRowHeight="15" customHeight="1" x14ac:dyDescent="0.25"/>
  <cols>
    <col min="1" max="1" width="1.6640625" customWidth="1"/>
    <col min="2" max="2" width="7" customWidth="1"/>
    <col min="3" max="3" width="59.21875" customWidth="1"/>
    <col min="4" max="4" width="8.21875" customWidth="1"/>
    <col min="5" max="5" width="8.109375" customWidth="1"/>
    <col min="6" max="6" width="7.6640625" customWidth="1"/>
    <col min="7" max="7" width="10.33203125" customWidth="1"/>
    <col min="10" max="10" width="7.88671875" customWidth="1"/>
    <col min="11" max="11" width="5.109375" customWidth="1"/>
  </cols>
  <sheetData>
    <row r="1" spans="1:11" ht="13.5" customHeight="1" x14ac:dyDescent="0.3">
      <c r="A1" s="100" t="s">
        <v>326</v>
      </c>
      <c r="B1" s="100"/>
      <c r="C1" s="100"/>
      <c r="D1" s="100"/>
      <c r="E1" s="100"/>
      <c r="F1" s="100"/>
      <c r="G1" s="100"/>
      <c r="H1" s="100"/>
      <c r="I1" s="100"/>
      <c r="J1" s="100"/>
      <c r="K1" s="100"/>
    </row>
    <row r="2" spans="1:11" ht="30" customHeight="1" x14ac:dyDescent="0.25">
      <c r="A2" s="101"/>
      <c r="B2" s="503" t="s">
        <v>327</v>
      </c>
      <c r="C2" s="482"/>
      <c r="D2" s="483" t="str">
        <f>'01-G.Summary'!B2</f>
        <v xml:space="preserve">Rehabilitation &amp; Retrofitting Works School GGPS Karakar (EMIS-39155), District Swat Khyber Pakhtunkhwa </v>
      </c>
      <c r="E2" s="484"/>
      <c r="F2" s="484"/>
      <c r="G2" s="484"/>
      <c r="H2" s="484"/>
      <c r="I2" s="485"/>
      <c r="J2" s="101"/>
      <c r="K2" s="101"/>
    </row>
    <row r="3" spans="1:11" ht="27.75" customHeight="1" x14ac:dyDescent="0.3">
      <c r="A3" s="100"/>
      <c r="B3" s="102" t="s">
        <v>40</v>
      </c>
      <c r="C3" s="103" t="s">
        <v>41</v>
      </c>
      <c r="D3" s="103" t="s">
        <v>42</v>
      </c>
      <c r="E3" s="103" t="s">
        <v>43</v>
      </c>
      <c r="F3" s="103" t="s">
        <v>44</v>
      </c>
      <c r="G3" s="103" t="s">
        <v>45</v>
      </c>
      <c r="H3" s="103" t="s">
        <v>9</v>
      </c>
      <c r="I3" s="104" t="s">
        <v>46</v>
      </c>
      <c r="J3" s="100"/>
      <c r="K3" s="105">
        <v>1</v>
      </c>
    </row>
    <row r="4" spans="1:11" ht="21.75" customHeight="1" x14ac:dyDescent="0.3">
      <c r="A4" s="100"/>
      <c r="B4" s="106" t="s">
        <v>47</v>
      </c>
      <c r="C4" s="107" t="s">
        <v>312</v>
      </c>
      <c r="D4" s="108"/>
      <c r="E4" s="108"/>
      <c r="F4" s="108"/>
      <c r="G4" s="109"/>
      <c r="H4" s="108"/>
      <c r="I4" s="110" t="s">
        <v>112</v>
      </c>
      <c r="J4" s="111" t="s">
        <v>50</v>
      </c>
      <c r="K4" s="105">
        <v>1</v>
      </c>
    </row>
    <row r="5" spans="1:11" ht="14.4" x14ac:dyDescent="0.3">
      <c r="A5" s="100"/>
      <c r="B5" s="112">
        <v>1</v>
      </c>
      <c r="C5" s="21" t="e">
        <f>#REF!</f>
        <v>#REF!</v>
      </c>
      <c r="D5" s="113"/>
      <c r="E5" s="113"/>
      <c r="F5" s="114"/>
      <c r="G5" s="113"/>
      <c r="H5" s="115" t="str">
        <f t="shared" ref="H5:H16" si="0">IF(PRODUCT(D5,E5,F5,G5,I5)=0,"",PRODUCT(D5,E5,F5,G5,I5))</f>
        <v/>
      </c>
      <c r="I5" s="116"/>
      <c r="J5" s="111" t="s">
        <v>54</v>
      </c>
      <c r="K5" s="105">
        <v>1</v>
      </c>
    </row>
    <row r="6" spans="1:11" ht="15.6" x14ac:dyDescent="0.3">
      <c r="A6" s="100"/>
      <c r="B6" s="117"/>
      <c r="C6" s="118" t="s">
        <v>328</v>
      </c>
      <c r="D6" s="119">
        <v>1</v>
      </c>
      <c r="E6" s="120">
        <v>289</v>
      </c>
      <c r="F6" s="119"/>
      <c r="G6" s="119"/>
      <c r="H6" s="121" t="str">
        <f t="shared" si="0"/>
        <v/>
      </c>
      <c r="I6" s="122">
        <v>0</v>
      </c>
      <c r="J6" s="111" t="s">
        <v>56</v>
      </c>
      <c r="K6" s="105">
        <v>1</v>
      </c>
    </row>
    <row r="7" spans="1:11" ht="15.6" x14ac:dyDescent="0.3">
      <c r="A7" s="100"/>
      <c r="B7" s="123"/>
      <c r="C7" s="118" t="s">
        <v>329</v>
      </c>
      <c r="D7" s="119">
        <v>2</v>
      </c>
      <c r="E7" s="120">
        <v>96</v>
      </c>
      <c r="F7" s="119"/>
      <c r="G7" s="119"/>
      <c r="H7" s="121" t="str">
        <f t="shared" si="0"/>
        <v/>
      </c>
      <c r="I7" s="122">
        <v>0</v>
      </c>
      <c r="J7" s="111" t="s">
        <v>58</v>
      </c>
      <c r="K7" s="105">
        <v>1</v>
      </c>
    </row>
    <row r="8" spans="1:11" ht="15.6" x14ac:dyDescent="0.3">
      <c r="A8" s="100"/>
      <c r="B8" s="123"/>
      <c r="C8" s="118" t="s">
        <v>330</v>
      </c>
      <c r="D8" s="119">
        <v>2</v>
      </c>
      <c r="E8" s="120">
        <v>9</v>
      </c>
      <c r="F8" s="119"/>
      <c r="G8" s="119"/>
      <c r="H8" s="121" t="str">
        <f t="shared" si="0"/>
        <v/>
      </c>
      <c r="I8" s="122">
        <v>0</v>
      </c>
      <c r="J8" s="111" t="s">
        <v>60</v>
      </c>
      <c r="K8" s="105">
        <v>1</v>
      </c>
    </row>
    <row r="9" spans="1:11" ht="14.4" x14ac:dyDescent="0.3">
      <c r="A9" s="100"/>
      <c r="B9" s="123"/>
      <c r="C9" s="118"/>
      <c r="D9" s="119"/>
      <c r="E9" s="119"/>
      <c r="F9" s="119"/>
      <c r="G9" s="119"/>
      <c r="H9" s="121" t="str">
        <f t="shared" si="0"/>
        <v/>
      </c>
      <c r="I9" s="122"/>
      <c r="J9" s="111" t="s">
        <v>32</v>
      </c>
      <c r="K9" s="105">
        <v>1</v>
      </c>
    </row>
    <row r="10" spans="1:11" ht="14.4" x14ac:dyDescent="0.3">
      <c r="A10" s="100"/>
      <c r="B10" s="123"/>
      <c r="C10" s="118"/>
      <c r="D10" s="119"/>
      <c r="E10" s="119"/>
      <c r="F10" s="119"/>
      <c r="G10" s="119"/>
      <c r="H10" s="121" t="str">
        <f t="shared" si="0"/>
        <v/>
      </c>
      <c r="I10" s="122"/>
      <c r="J10" s="111" t="s">
        <v>89</v>
      </c>
      <c r="K10" s="105">
        <v>1</v>
      </c>
    </row>
    <row r="11" spans="1:11" ht="14.4" x14ac:dyDescent="0.3">
      <c r="A11" s="100"/>
      <c r="B11" s="123"/>
      <c r="C11" s="118"/>
      <c r="D11" s="119"/>
      <c r="E11" s="119"/>
      <c r="F11" s="119"/>
      <c r="G11" s="119"/>
      <c r="H11" s="121" t="str">
        <f t="shared" si="0"/>
        <v/>
      </c>
      <c r="I11" s="122"/>
      <c r="J11" s="111" t="s">
        <v>95</v>
      </c>
      <c r="K11" s="105">
        <v>1</v>
      </c>
    </row>
    <row r="12" spans="1:11" ht="14.4" x14ac:dyDescent="0.3">
      <c r="A12" s="100"/>
      <c r="B12" s="123"/>
      <c r="C12" s="118"/>
      <c r="D12" s="119"/>
      <c r="E12" s="119"/>
      <c r="F12" s="119"/>
      <c r="G12" s="119"/>
      <c r="H12" s="121" t="str">
        <f t="shared" si="0"/>
        <v/>
      </c>
      <c r="I12" s="122"/>
      <c r="J12" s="111" t="s">
        <v>97</v>
      </c>
      <c r="K12" s="105">
        <v>1</v>
      </c>
    </row>
    <row r="13" spans="1:11" ht="14.4" x14ac:dyDescent="0.3">
      <c r="A13" s="100"/>
      <c r="B13" s="123"/>
      <c r="C13" s="118"/>
      <c r="D13" s="119"/>
      <c r="E13" s="119"/>
      <c r="F13" s="119"/>
      <c r="G13" s="119"/>
      <c r="H13" s="121" t="str">
        <f t="shared" si="0"/>
        <v/>
      </c>
      <c r="I13" s="122"/>
      <c r="J13" s="100"/>
      <c r="K13" s="100"/>
    </row>
    <row r="14" spans="1:11" ht="14.4" x14ac:dyDescent="0.3">
      <c r="A14" s="100"/>
      <c r="B14" s="123"/>
      <c r="C14" s="118"/>
      <c r="D14" s="119"/>
      <c r="E14" s="119"/>
      <c r="F14" s="119"/>
      <c r="G14" s="119"/>
      <c r="H14" s="121" t="str">
        <f t="shared" si="0"/>
        <v/>
      </c>
      <c r="I14" s="122"/>
      <c r="J14" s="100"/>
      <c r="K14" s="100"/>
    </row>
    <row r="15" spans="1:11" ht="14.4" x14ac:dyDescent="0.3">
      <c r="A15" s="100"/>
      <c r="B15" s="123"/>
      <c r="C15" s="114"/>
      <c r="D15" s="119"/>
      <c r="E15" s="119"/>
      <c r="F15" s="119"/>
      <c r="G15" s="119"/>
      <c r="H15" s="121" t="str">
        <f t="shared" si="0"/>
        <v/>
      </c>
      <c r="I15" s="122"/>
      <c r="J15" s="100"/>
      <c r="K15" s="100"/>
    </row>
    <row r="16" spans="1:11" ht="14.4" x14ac:dyDescent="0.3">
      <c r="A16" s="100"/>
      <c r="B16" s="123"/>
      <c r="C16" s="114"/>
      <c r="D16" s="119"/>
      <c r="E16" s="119"/>
      <c r="F16" s="119"/>
      <c r="G16" s="119"/>
      <c r="H16" s="121" t="str">
        <f t="shared" si="0"/>
        <v/>
      </c>
      <c r="I16" s="122"/>
      <c r="J16" s="100"/>
      <c r="K16" s="100"/>
    </row>
    <row r="17" spans="1:11" ht="14.4" x14ac:dyDescent="0.3">
      <c r="A17" s="100"/>
      <c r="B17" s="124"/>
      <c r="C17" s="125"/>
      <c r="D17" s="125"/>
      <c r="E17" s="126"/>
      <c r="F17" s="501" t="s">
        <v>85</v>
      </c>
      <c r="G17" s="478"/>
      <c r="H17" s="127" t="str">
        <f>IF(SUM(H5:H16)=0,"",SUM(H5:H16))</f>
        <v/>
      </c>
      <c r="I17" s="128" t="str">
        <f>IF(I4="1%steel","cft",IF(I4="1.5%steel","cft",IF(I4="2%steel","cft",I4)))</f>
        <v>ft</v>
      </c>
      <c r="J17" s="100"/>
      <c r="K17" s="100"/>
    </row>
    <row r="18" spans="1:11" ht="14.4" x14ac:dyDescent="0.3">
      <c r="A18" s="100"/>
      <c r="B18" s="100"/>
      <c r="C18" s="100"/>
      <c r="D18" s="100"/>
      <c r="E18" s="100"/>
      <c r="F18" s="502" t="s">
        <v>86</v>
      </c>
      <c r="G18" s="476"/>
      <c r="H18" s="129">
        <v>0</v>
      </c>
      <c r="I18" s="130" t="str">
        <f>I17</f>
        <v>ft</v>
      </c>
      <c r="J18" s="100"/>
      <c r="K18" s="100"/>
    </row>
    <row r="19" spans="1:11" ht="14.4" x14ac:dyDescent="0.3">
      <c r="A19" s="100"/>
      <c r="B19" s="100"/>
      <c r="C19" s="100"/>
      <c r="D19" s="100"/>
      <c r="E19" s="100"/>
      <c r="F19" s="501" t="s">
        <v>87</v>
      </c>
      <c r="G19" s="478"/>
      <c r="H19" s="127" t="e">
        <f>H18+H17</f>
        <v>#VALUE!</v>
      </c>
      <c r="I19" s="128" t="str">
        <f>I17</f>
        <v>ft</v>
      </c>
      <c r="J19" s="100"/>
      <c r="K19" s="100"/>
    </row>
    <row r="20" spans="1:11" ht="14.4" x14ac:dyDescent="0.3">
      <c r="A20" s="100"/>
      <c r="B20" s="100"/>
      <c r="C20" s="100"/>
      <c r="D20" s="100"/>
      <c r="E20" s="100"/>
      <c r="F20" s="100"/>
      <c r="G20" s="100"/>
      <c r="H20" s="100"/>
      <c r="I20" s="100"/>
      <c r="J20" s="100"/>
      <c r="K20" s="100"/>
    </row>
    <row r="21" spans="1:11" ht="14.4" x14ac:dyDescent="0.3">
      <c r="A21" s="100"/>
      <c r="B21" s="100"/>
      <c r="C21" s="100"/>
      <c r="D21" s="100"/>
      <c r="E21" s="100"/>
      <c r="F21" s="100"/>
      <c r="G21" s="100"/>
      <c r="H21" s="100"/>
      <c r="I21" s="100"/>
      <c r="J21" s="100"/>
      <c r="K21" s="100"/>
    </row>
    <row r="22" spans="1:11" ht="21.75" customHeight="1" x14ac:dyDescent="0.3">
      <c r="A22" s="100"/>
      <c r="B22" s="131" t="s">
        <v>47</v>
      </c>
      <c r="C22" s="107" t="s">
        <v>312</v>
      </c>
      <c r="D22" s="108"/>
      <c r="E22" s="108"/>
      <c r="F22" s="108"/>
      <c r="G22" s="109"/>
      <c r="H22" s="108"/>
      <c r="I22" s="110" t="s">
        <v>112</v>
      </c>
      <c r="J22" s="111" t="s">
        <v>50</v>
      </c>
      <c r="K22" s="105">
        <v>1</v>
      </c>
    </row>
    <row r="23" spans="1:11" ht="14.4" x14ac:dyDescent="0.3">
      <c r="A23" s="100"/>
      <c r="B23" s="132">
        <f>B5+1</f>
        <v>2</v>
      </c>
      <c r="C23" s="21" t="e">
        <f>#REF!</f>
        <v>#REF!</v>
      </c>
      <c r="D23" s="113"/>
      <c r="E23" s="113"/>
      <c r="F23" s="114"/>
      <c r="G23" s="113"/>
      <c r="H23" s="115" t="str">
        <f t="shared" ref="H23:H32" si="1">IF(PRODUCT(D23,E23,F23,G23,I23)=0,"",PRODUCT(D23,E23,F23,G23,I23))</f>
        <v/>
      </c>
      <c r="I23" s="116"/>
      <c r="J23" s="111" t="s">
        <v>54</v>
      </c>
      <c r="K23" s="105">
        <v>1</v>
      </c>
    </row>
    <row r="24" spans="1:11" ht="14.4" x14ac:dyDescent="0.3">
      <c r="A24" s="100"/>
      <c r="B24" s="133"/>
      <c r="C24" s="118" t="s">
        <v>331</v>
      </c>
      <c r="D24" s="119">
        <v>1</v>
      </c>
      <c r="E24" s="119">
        <v>50</v>
      </c>
      <c r="F24" s="119"/>
      <c r="G24" s="119"/>
      <c r="H24" s="121" t="str">
        <f t="shared" si="1"/>
        <v/>
      </c>
      <c r="I24" s="122">
        <v>0</v>
      </c>
      <c r="J24" s="111" t="s">
        <v>56</v>
      </c>
      <c r="K24" s="105">
        <v>1</v>
      </c>
    </row>
    <row r="25" spans="1:11" ht="14.4" x14ac:dyDescent="0.3">
      <c r="A25" s="100"/>
      <c r="B25" s="116"/>
      <c r="C25" s="77"/>
      <c r="D25" s="119"/>
      <c r="E25" s="119"/>
      <c r="F25" s="119"/>
      <c r="G25" s="119"/>
      <c r="H25" s="121" t="str">
        <f t="shared" si="1"/>
        <v/>
      </c>
      <c r="I25" s="122"/>
      <c r="J25" s="111" t="s">
        <v>58</v>
      </c>
      <c r="K25" s="105">
        <v>1</v>
      </c>
    </row>
    <row r="26" spans="1:11" ht="14.4" x14ac:dyDescent="0.3">
      <c r="A26" s="100"/>
      <c r="B26" s="116"/>
      <c r="C26" s="77"/>
      <c r="D26" s="119"/>
      <c r="E26" s="119"/>
      <c r="F26" s="119"/>
      <c r="G26" s="119"/>
      <c r="H26" s="121" t="str">
        <f t="shared" si="1"/>
        <v/>
      </c>
      <c r="I26" s="122"/>
      <c r="J26" s="111" t="s">
        <v>60</v>
      </c>
      <c r="K26" s="105">
        <v>1</v>
      </c>
    </row>
    <row r="27" spans="1:11" ht="14.4" x14ac:dyDescent="0.3">
      <c r="A27" s="100"/>
      <c r="B27" s="116"/>
      <c r="C27" s="77"/>
      <c r="D27" s="119"/>
      <c r="E27" s="119"/>
      <c r="F27" s="119"/>
      <c r="G27" s="119"/>
      <c r="H27" s="121" t="str">
        <f t="shared" si="1"/>
        <v/>
      </c>
      <c r="I27" s="122"/>
      <c r="J27" s="111" t="s">
        <v>32</v>
      </c>
      <c r="K27" s="105">
        <v>1</v>
      </c>
    </row>
    <row r="28" spans="1:11" ht="14.4" x14ac:dyDescent="0.3">
      <c r="A28" s="100"/>
      <c r="B28" s="116"/>
      <c r="C28" s="118"/>
      <c r="D28" s="119"/>
      <c r="E28" s="119"/>
      <c r="F28" s="119"/>
      <c r="G28" s="119"/>
      <c r="H28" s="121" t="str">
        <f t="shared" si="1"/>
        <v/>
      </c>
      <c r="I28" s="122"/>
      <c r="J28" s="111" t="s">
        <v>89</v>
      </c>
      <c r="K28" s="105">
        <v>1</v>
      </c>
    </row>
    <row r="29" spans="1:11" ht="14.4" x14ac:dyDescent="0.3">
      <c r="A29" s="100"/>
      <c r="B29" s="116"/>
      <c r="C29" s="118"/>
      <c r="D29" s="119"/>
      <c r="E29" s="119"/>
      <c r="F29" s="119"/>
      <c r="G29" s="119"/>
      <c r="H29" s="121" t="str">
        <f t="shared" si="1"/>
        <v/>
      </c>
      <c r="I29" s="122"/>
      <c r="J29" s="100"/>
      <c r="K29" s="100"/>
    </row>
    <row r="30" spans="1:11" ht="14.4" x14ac:dyDescent="0.3">
      <c r="A30" s="100"/>
      <c r="B30" s="116"/>
      <c r="C30" s="118"/>
      <c r="D30" s="119"/>
      <c r="E30" s="119"/>
      <c r="F30" s="119"/>
      <c r="G30" s="119"/>
      <c r="H30" s="121" t="str">
        <f t="shared" si="1"/>
        <v/>
      </c>
      <c r="I30" s="122"/>
      <c r="J30" s="100"/>
      <c r="K30" s="100"/>
    </row>
    <row r="31" spans="1:11" ht="14.4" x14ac:dyDescent="0.3">
      <c r="A31" s="100"/>
      <c r="B31" s="116"/>
      <c r="C31" s="114"/>
      <c r="D31" s="119"/>
      <c r="E31" s="119"/>
      <c r="F31" s="119"/>
      <c r="G31" s="119"/>
      <c r="H31" s="121" t="str">
        <f t="shared" si="1"/>
        <v/>
      </c>
      <c r="I31" s="122"/>
      <c r="J31" s="100"/>
      <c r="K31" s="100"/>
    </row>
    <row r="32" spans="1:11" ht="14.4" x14ac:dyDescent="0.3">
      <c r="A32" s="100"/>
      <c r="B32" s="116"/>
      <c r="C32" s="114"/>
      <c r="D32" s="119"/>
      <c r="E32" s="119"/>
      <c r="F32" s="119"/>
      <c r="G32" s="119"/>
      <c r="H32" s="121" t="str">
        <f t="shared" si="1"/>
        <v/>
      </c>
      <c r="I32" s="122"/>
      <c r="J32" s="100"/>
      <c r="K32" s="100"/>
    </row>
    <row r="33" spans="1:11" ht="14.4" x14ac:dyDescent="0.3">
      <c r="A33" s="100"/>
      <c r="B33" s="124"/>
      <c r="C33" s="125"/>
      <c r="D33" s="125"/>
      <c r="E33" s="126"/>
      <c r="F33" s="501" t="s">
        <v>85</v>
      </c>
      <c r="G33" s="478"/>
      <c r="H33" s="127" t="str">
        <f>IF(SUM(H23:H32)=0,"",SUM(H23:H32))</f>
        <v/>
      </c>
      <c r="I33" s="128" t="str">
        <f>IF(I22="1%steel","cft",IF(I22="1.5%steel","cft",IF(I22="2%steel","cft",I22)))</f>
        <v>ft</v>
      </c>
      <c r="J33" s="100"/>
      <c r="K33" s="100"/>
    </row>
    <row r="34" spans="1:11" ht="14.4" x14ac:dyDescent="0.3">
      <c r="A34" s="100"/>
      <c r="B34" s="100"/>
      <c r="C34" s="100"/>
      <c r="D34" s="100"/>
      <c r="E34" s="100"/>
      <c r="F34" s="502" t="s">
        <v>86</v>
      </c>
      <c r="G34" s="476"/>
      <c r="H34" s="129">
        <v>0</v>
      </c>
      <c r="I34" s="130" t="str">
        <f>I33</f>
        <v>ft</v>
      </c>
      <c r="J34" s="100"/>
      <c r="K34" s="100"/>
    </row>
    <row r="35" spans="1:11" ht="14.4" x14ac:dyDescent="0.3">
      <c r="A35" s="100"/>
      <c r="B35" s="100"/>
      <c r="C35" s="100"/>
      <c r="D35" s="100"/>
      <c r="E35" s="100"/>
      <c r="F35" s="501" t="s">
        <v>87</v>
      </c>
      <c r="G35" s="478"/>
      <c r="H35" s="127" t="e">
        <f>H34+H33</f>
        <v>#VALUE!</v>
      </c>
      <c r="I35" s="128" t="str">
        <f>I33</f>
        <v>ft</v>
      </c>
      <c r="J35" s="100"/>
      <c r="K35" s="100"/>
    </row>
    <row r="36" spans="1:11" ht="14.4" x14ac:dyDescent="0.3">
      <c r="A36" s="100"/>
      <c r="B36" s="100"/>
      <c r="C36" s="100"/>
      <c r="D36" s="100"/>
      <c r="E36" s="100"/>
      <c r="F36" s="100"/>
      <c r="G36" s="100"/>
      <c r="H36" s="100"/>
      <c r="I36" s="100"/>
      <c r="J36" s="100"/>
      <c r="K36" s="100"/>
    </row>
    <row r="37" spans="1:11" ht="14.4" x14ac:dyDescent="0.3">
      <c r="A37" s="100"/>
      <c r="B37" s="100"/>
      <c r="C37" s="100"/>
      <c r="D37" s="100"/>
      <c r="E37" s="100"/>
      <c r="F37" s="100"/>
      <c r="G37" s="100"/>
      <c r="H37" s="100"/>
      <c r="I37" s="100"/>
      <c r="J37" s="100"/>
      <c r="K37" s="100"/>
    </row>
    <row r="38" spans="1:11" ht="21.75" customHeight="1" x14ac:dyDescent="0.3">
      <c r="A38" s="100"/>
      <c r="B38" s="131" t="s">
        <v>47</v>
      </c>
      <c r="C38" s="107" t="s">
        <v>312</v>
      </c>
      <c r="D38" s="108"/>
      <c r="E38" s="108"/>
      <c r="F38" s="108"/>
      <c r="G38" s="109"/>
      <c r="H38" s="108"/>
      <c r="I38" s="110" t="s">
        <v>112</v>
      </c>
      <c r="J38" s="111" t="s">
        <v>50</v>
      </c>
      <c r="K38" s="105">
        <v>1</v>
      </c>
    </row>
    <row r="39" spans="1:11" ht="79.8" x14ac:dyDescent="0.3">
      <c r="A39" s="100"/>
      <c r="B39" s="132">
        <f>B23+1</f>
        <v>3</v>
      </c>
      <c r="C39" s="21" t="str">
        <f>'04-B.O.Q Electrical WORK'!D7</f>
        <v>Light Point Wiring (3/0.029 Cable)
Providing, supplying, and installation of single-core PVC insulated and sheathed copper conductor cable (3/0.029”), 250/440V grade, from switchboard to lighting points, laid in conduit with separate wiring for each point (no looping), conforming to IEC 60227.</v>
      </c>
      <c r="D39" s="113"/>
      <c r="E39" s="113"/>
      <c r="F39" s="114"/>
      <c r="G39" s="113"/>
      <c r="H39" s="115" t="str">
        <f t="shared" ref="H39:H49" si="2">IF(PRODUCT(D39,E39,F39,G39,I39)=0,"",PRODUCT(D39,E39,F39,G39,I39))</f>
        <v/>
      </c>
      <c r="I39" s="116"/>
      <c r="J39" s="111" t="s">
        <v>54</v>
      </c>
      <c r="K39" s="105">
        <v>1</v>
      </c>
    </row>
    <row r="40" spans="1:11" ht="14.4" x14ac:dyDescent="0.3">
      <c r="A40" s="100"/>
      <c r="B40" s="133"/>
      <c r="C40" s="134"/>
      <c r="D40" s="119"/>
      <c r="E40" s="119"/>
      <c r="F40" s="119"/>
      <c r="G40" s="119"/>
      <c r="H40" s="121" t="str">
        <f t="shared" si="2"/>
        <v/>
      </c>
      <c r="I40" s="122"/>
      <c r="J40" s="111" t="s">
        <v>56</v>
      </c>
      <c r="K40" s="105">
        <v>1</v>
      </c>
    </row>
    <row r="41" spans="1:11" ht="15.6" x14ac:dyDescent="0.3">
      <c r="A41" s="100"/>
      <c r="B41" s="116"/>
      <c r="C41" s="135" t="s">
        <v>332</v>
      </c>
      <c r="D41" s="120">
        <v>1</v>
      </c>
      <c r="E41" s="120">
        <v>600</v>
      </c>
      <c r="F41" s="119"/>
      <c r="G41" s="119"/>
      <c r="H41" s="121">
        <f t="shared" si="2"/>
        <v>600</v>
      </c>
      <c r="I41" s="122"/>
      <c r="J41" s="111" t="s">
        <v>58</v>
      </c>
      <c r="K41" s="105">
        <v>1</v>
      </c>
    </row>
    <row r="42" spans="1:11" ht="14.4" x14ac:dyDescent="0.3">
      <c r="A42" s="100"/>
      <c r="B42" s="116"/>
      <c r="C42" s="136"/>
      <c r="D42" s="86"/>
      <c r="E42" s="86"/>
      <c r="F42" s="119"/>
      <c r="G42" s="119"/>
      <c r="H42" s="121" t="str">
        <f t="shared" si="2"/>
        <v/>
      </c>
      <c r="I42" s="122"/>
      <c r="J42" s="111" t="s">
        <v>60</v>
      </c>
      <c r="K42" s="105">
        <v>1</v>
      </c>
    </row>
    <row r="43" spans="1:11" ht="15.6" x14ac:dyDescent="0.3">
      <c r="A43" s="100"/>
      <c r="B43" s="116"/>
      <c r="C43" s="135" t="s">
        <v>333</v>
      </c>
      <c r="D43" s="120">
        <v>8</v>
      </c>
      <c r="E43" s="120">
        <f>7+8+8+7+8</f>
        <v>38</v>
      </c>
      <c r="F43" s="119"/>
      <c r="G43" s="119"/>
      <c r="H43" s="121">
        <f t="shared" si="2"/>
        <v>304</v>
      </c>
      <c r="I43" s="122"/>
      <c r="J43" s="111" t="s">
        <v>32</v>
      </c>
      <c r="K43" s="105">
        <v>1</v>
      </c>
    </row>
    <row r="44" spans="1:11" ht="14.4" x14ac:dyDescent="0.3">
      <c r="A44" s="100"/>
      <c r="B44" s="116"/>
      <c r="C44" s="118"/>
      <c r="D44" s="119"/>
      <c r="E44" s="119"/>
      <c r="F44" s="119"/>
      <c r="G44" s="119"/>
      <c r="H44" s="121" t="str">
        <f t="shared" si="2"/>
        <v/>
      </c>
      <c r="I44" s="122"/>
      <c r="J44" s="111" t="s">
        <v>89</v>
      </c>
      <c r="K44" s="105">
        <v>1</v>
      </c>
    </row>
    <row r="45" spans="1:11" ht="14.4" x14ac:dyDescent="0.3">
      <c r="A45" s="100"/>
      <c r="B45" s="116"/>
      <c r="C45" s="118"/>
      <c r="D45" s="119"/>
      <c r="E45" s="119"/>
      <c r="F45" s="119"/>
      <c r="G45" s="119"/>
      <c r="H45" s="121" t="str">
        <f t="shared" si="2"/>
        <v/>
      </c>
      <c r="I45" s="122"/>
      <c r="J45" s="111" t="s">
        <v>95</v>
      </c>
      <c r="K45" s="105">
        <v>1</v>
      </c>
    </row>
    <row r="46" spans="1:11" ht="14.4" x14ac:dyDescent="0.3">
      <c r="A46" s="100"/>
      <c r="B46" s="116"/>
      <c r="C46" s="118"/>
      <c r="D46" s="119"/>
      <c r="E46" s="119"/>
      <c r="F46" s="119"/>
      <c r="G46" s="119"/>
      <c r="H46" s="121" t="str">
        <f t="shared" si="2"/>
        <v/>
      </c>
      <c r="I46" s="122"/>
      <c r="J46" s="100"/>
      <c r="K46" s="100"/>
    </row>
    <row r="47" spans="1:11" ht="14.4" x14ac:dyDescent="0.3">
      <c r="A47" s="100"/>
      <c r="B47" s="116"/>
      <c r="C47" s="118"/>
      <c r="D47" s="119"/>
      <c r="E47" s="119"/>
      <c r="F47" s="119"/>
      <c r="G47" s="119"/>
      <c r="H47" s="121" t="str">
        <f t="shared" si="2"/>
        <v/>
      </c>
      <c r="I47" s="122"/>
      <c r="J47" s="100"/>
      <c r="K47" s="100"/>
    </row>
    <row r="48" spans="1:11" ht="14.4" x14ac:dyDescent="0.3">
      <c r="A48" s="100"/>
      <c r="B48" s="116"/>
      <c r="C48" s="114"/>
      <c r="D48" s="119"/>
      <c r="E48" s="119"/>
      <c r="F48" s="119"/>
      <c r="G48" s="119"/>
      <c r="H48" s="121" t="str">
        <f t="shared" si="2"/>
        <v/>
      </c>
      <c r="I48" s="122"/>
      <c r="J48" s="100"/>
      <c r="K48" s="100"/>
    </row>
    <row r="49" spans="1:11" ht="14.4" x14ac:dyDescent="0.3">
      <c r="A49" s="100"/>
      <c r="B49" s="116"/>
      <c r="C49" s="114"/>
      <c r="D49" s="119"/>
      <c r="E49" s="119"/>
      <c r="F49" s="119"/>
      <c r="G49" s="119"/>
      <c r="H49" s="121" t="str">
        <f t="shared" si="2"/>
        <v/>
      </c>
      <c r="I49" s="122"/>
      <c r="J49" s="100"/>
      <c r="K49" s="100"/>
    </row>
    <row r="50" spans="1:11" ht="14.4" x14ac:dyDescent="0.3">
      <c r="A50" s="100"/>
      <c r="B50" s="124"/>
      <c r="C50" s="125"/>
      <c r="D50" s="125"/>
      <c r="E50" s="126"/>
      <c r="F50" s="501" t="s">
        <v>85</v>
      </c>
      <c r="G50" s="478"/>
      <c r="H50" s="127">
        <f>IF(SUM(H39:H49)=0,"",SUM(H39:H49))</f>
        <v>904</v>
      </c>
      <c r="I50" s="128" t="str">
        <f>IF(I38="1%steel","cft",IF(I38="1.5%steel","cft",IF(I38="2%steel","cft",I38)))</f>
        <v>ft</v>
      </c>
      <c r="J50" s="100"/>
      <c r="K50" s="100"/>
    </row>
    <row r="51" spans="1:11" ht="14.4" x14ac:dyDescent="0.3">
      <c r="A51" s="100"/>
      <c r="B51" s="100"/>
      <c r="C51" s="100"/>
      <c r="D51" s="100"/>
      <c r="E51" s="100"/>
      <c r="F51" s="502" t="s">
        <v>86</v>
      </c>
      <c r="G51" s="476"/>
      <c r="H51" s="129">
        <v>0</v>
      </c>
      <c r="I51" s="130" t="str">
        <f>I50</f>
        <v>ft</v>
      </c>
      <c r="J51" s="100"/>
      <c r="K51" s="100"/>
    </row>
    <row r="52" spans="1:11" ht="14.4" x14ac:dyDescent="0.3">
      <c r="A52" s="100"/>
      <c r="B52" s="100"/>
      <c r="C52" s="100"/>
      <c r="D52" s="100"/>
      <c r="E52" s="100"/>
      <c r="F52" s="501" t="s">
        <v>87</v>
      </c>
      <c r="G52" s="478"/>
      <c r="H52" s="127">
        <f>H51+H50</f>
        <v>904</v>
      </c>
      <c r="I52" s="128" t="str">
        <f>I50</f>
        <v>ft</v>
      </c>
      <c r="J52" s="100"/>
      <c r="K52" s="100"/>
    </row>
    <row r="53" spans="1:11" ht="14.4" x14ac:dyDescent="0.3">
      <c r="A53" s="100"/>
      <c r="B53" s="100"/>
      <c r="C53" s="100"/>
      <c r="D53" s="100"/>
      <c r="E53" s="100"/>
      <c r="F53" s="100"/>
      <c r="G53" s="100"/>
      <c r="H53" s="100"/>
      <c r="I53" s="100"/>
      <c r="J53" s="100"/>
      <c r="K53" s="100"/>
    </row>
    <row r="54" spans="1:11" ht="14.4" x14ac:dyDescent="0.3">
      <c r="A54" s="100"/>
      <c r="B54" s="100"/>
      <c r="C54" s="100"/>
      <c r="D54" s="100"/>
      <c r="E54" s="100"/>
      <c r="F54" s="100"/>
      <c r="G54" s="100"/>
      <c r="H54" s="100"/>
      <c r="I54" s="100"/>
      <c r="J54" s="100"/>
      <c r="K54" s="100"/>
    </row>
    <row r="55" spans="1:11" ht="21.75" customHeight="1" x14ac:dyDescent="0.3">
      <c r="A55" s="100"/>
      <c r="B55" s="131" t="s">
        <v>47</v>
      </c>
      <c r="C55" s="107" t="s">
        <v>312</v>
      </c>
      <c r="D55" s="108"/>
      <c r="E55" s="108"/>
      <c r="F55" s="108"/>
      <c r="G55" s="109"/>
      <c r="H55" s="108"/>
      <c r="I55" s="110" t="s">
        <v>112</v>
      </c>
      <c r="J55" s="111" t="s">
        <v>50</v>
      </c>
      <c r="K55" s="105">
        <v>1</v>
      </c>
    </row>
    <row r="56" spans="1:11" ht="66.599999999999994" x14ac:dyDescent="0.3">
      <c r="A56" s="100"/>
      <c r="B56" s="132">
        <f>B39+1</f>
        <v>4</v>
      </c>
      <c r="C56" s="21" t="str">
        <f>'04-B.O.Q Electrical WORK'!D8</f>
        <v>Fan Wiring (7/0.029 Cable)
Providing, supplying, and installation of single-core PVC insulated and sheathed copper conductor cable (7/0.029”), for ceiling fan circuits, complete as per IEC 60227.</v>
      </c>
      <c r="D56" s="113"/>
      <c r="E56" s="113"/>
      <c r="F56" s="114"/>
      <c r="G56" s="113"/>
      <c r="H56" s="115" t="str">
        <f t="shared" ref="H56:H70" si="3">IF(PRODUCT(D56,E56,F56,G56,I56)=0,"",PRODUCT(D56,E56,F56,G56,I56))</f>
        <v/>
      </c>
      <c r="I56" s="116"/>
      <c r="J56" s="111" t="s">
        <v>54</v>
      </c>
      <c r="K56" s="105">
        <v>1</v>
      </c>
    </row>
    <row r="57" spans="1:11" ht="14.4" x14ac:dyDescent="0.3">
      <c r="A57" s="100"/>
      <c r="B57" s="133"/>
      <c r="C57" s="134"/>
      <c r="D57" s="119"/>
      <c r="E57" s="119"/>
      <c r="F57" s="119"/>
      <c r="G57" s="119"/>
      <c r="H57" s="121" t="str">
        <f t="shared" si="3"/>
        <v/>
      </c>
      <c r="I57" s="122"/>
      <c r="J57" s="111" t="s">
        <v>56</v>
      </c>
      <c r="K57" s="105">
        <v>1</v>
      </c>
    </row>
    <row r="58" spans="1:11" ht="14.4" x14ac:dyDescent="0.3">
      <c r="A58" s="100"/>
      <c r="B58" s="116"/>
      <c r="C58" s="77"/>
      <c r="D58" s="119"/>
      <c r="E58" s="119"/>
      <c r="F58" s="119"/>
      <c r="G58" s="119"/>
      <c r="H58" s="121" t="str">
        <f t="shared" si="3"/>
        <v/>
      </c>
      <c r="I58" s="122"/>
      <c r="J58" s="111" t="s">
        <v>60</v>
      </c>
      <c r="K58" s="105">
        <v>1</v>
      </c>
    </row>
    <row r="59" spans="1:11" ht="14.4" x14ac:dyDescent="0.3">
      <c r="A59" s="100"/>
      <c r="B59" s="116"/>
      <c r="C59" s="77" t="s">
        <v>334</v>
      </c>
      <c r="D59" s="119">
        <v>2</v>
      </c>
      <c r="E59" s="119">
        <v>150</v>
      </c>
      <c r="F59" s="119"/>
      <c r="G59" s="119"/>
      <c r="H59" s="121">
        <f t="shared" si="3"/>
        <v>300</v>
      </c>
      <c r="I59" s="122"/>
      <c r="J59" s="111" t="s">
        <v>32</v>
      </c>
      <c r="K59" s="105">
        <v>1</v>
      </c>
    </row>
    <row r="60" spans="1:11" ht="14.4" x14ac:dyDescent="0.3">
      <c r="A60" s="100"/>
      <c r="B60" s="116"/>
      <c r="C60" s="77"/>
      <c r="D60" s="119"/>
      <c r="E60" s="119"/>
      <c r="F60" s="119"/>
      <c r="G60" s="119"/>
      <c r="H60" s="121" t="str">
        <f t="shared" si="3"/>
        <v/>
      </c>
      <c r="I60" s="122"/>
      <c r="J60" s="111" t="s">
        <v>89</v>
      </c>
      <c r="K60" s="105">
        <v>1</v>
      </c>
    </row>
    <row r="61" spans="1:11" ht="14.4" x14ac:dyDescent="0.3">
      <c r="A61" s="100"/>
      <c r="B61" s="116"/>
      <c r="C61" s="77" t="s">
        <v>335</v>
      </c>
      <c r="D61" s="119">
        <v>1</v>
      </c>
      <c r="E61" s="119">
        <v>150</v>
      </c>
      <c r="F61" s="119"/>
      <c r="G61" s="119"/>
      <c r="H61" s="121">
        <f t="shared" si="3"/>
        <v>150</v>
      </c>
      <c r="I61" s="122"/>
      <c r="J61" s="111" t="s">
        <v>95</v>
      </c>
      <c r="K61" s="105">
        <v>1</v>
      </c>
    </row>
    <row r="62" spans="1:11" ht="14.4" x14ac:dyDescent="0.3">
      <c r="A62" s="100"/>
      <c r="B62" s="116"/>
      <c r="C62" s="118"/>
      <c r="D62" s="119"/>
      <c r="E62" s="119"/>
      <c r="F62" s="119"/>
      <c r="G62" s="119"/>
      <c r="H62" s="121" t="str">
        <f t="shared" si="3"/>
        <v/>
      </c>
      <c r="I62" s="122"/>
      <c r="J62" s="111" t="s">
        <v>97</v>
      </c>
      <c r="K62" s="105">
        <v>1</v>
      </c>
    </row>
    <row r="63" spans="1:11" ht="14.4" x14ac:dyDescent="0.3">
      <c r="A63" s="100"/>
      <c r="B63" s="116"/>
      <c r="C63" s="118" t="s">
        <v>336</v>
      </c>
      <c r="D63" s="119">
        <v>1</v>
      </c>
      <c r="E63" s="119">
        <v>50</v>
      </c>
      <c r="F63" s="119"/>
      <c r="G63" s="119"/>
      <c r="H63" s="121">
        <f t="shared" si="3"/>
        <v>50</v>
      </c>
      <c r="I63" s="122"/>
      <c r="J63" s="111" t="s">
        <v>98</v>
      </c>
      <c r="K63" s="105">
        <v>1</v>
      </c>
    </row>
    <row r="64" spans="1:11" ht="14.4" x14ac:dyDescent="0.3">
      <c r="A64" s="100"/>
      <c r="B64" s="116"/>
      <c r="C64" s="114"/>
      <c r="D64" s="119"/>
      <c r="E64" s="119"/>
      <c r="F64" s="119"/>
      <c r="G64" s="119"/>
      <c r="H64" s="121" t="str">
        <f t="shared" si="3"/>
        <v/>
      </c>
      <c r="I64" s="122"/>
      <c r="J64" s="111" t="s">
        <v>42</v>
      </c>
      <c r="K64" s="105">
        <v>1</v>
      </c>
    </row>
    <row r="65" spans="1:11" ht="14.4" x14ac:dyDescent="0.3">
      <c r="A65" s="100"/>
      <c r="B65" s="116"/>
      <c r="C65" s="118"/>
      <c r="D65" s="119"/>
      <c r="E65" s="119"/>
      <c r="F65" s="119"/>
      <c r="G65" s="119"/>
      <c r="H65" s="121" t="str">
        <f t="shared" si="3"/>
        <v/>
      </c>
      <c r="I65" s="122"/>
      <c r="J65" s="137" t="s">
        <v>104</v>
      </c>
      <c r="K65" s="138">
        <v>9.2903043596611279E-2</v>
      </c>
    </row>
    <row r="66" spans="1:11" ht="14.4" x14ac:dyDescent="0.3">
      <c r="A66" s="100"/>
      <c r="B66" s="116"/>
      <c r="C66" s="114"/>
      <c r="D66" s="119"/>
      <c r="E66" s="119"/>
      <c r="F66" s="119"/>
      <c r="G66" s="119"/>
      <c r="H66" s="121" t="str">
        <f t="shared" si="3"/>
        <v/>
      </c>
      <c r="I66" s="122"/>
      <c r="J66" s="100"/>
      <c r="K66" s="100"/>
    </row>
    <row r="67" spans="1:11" ht="14.4" x14ac:dyDescent="0.3">
      <c r="A67" s="100"/>
      <c r="B67" s="116"/>
      <c r="C67" s="118"/>
      <c r="D67" s="119"/>
      <c r="E67" s="119"/>
      <c r="F67" s="119"/>
      <c r="G67" s="119"/>
      <c r="H67" s="121" t="str">
        <f t="shared" si="3"/>
        <v/>
      </c>
      <c r="I67" s="122"/>
      <c r="J67" s="100"/>
      <c r="K67" s="100"/>
    </row>
    <row r="68" spans="1:11" ht="14.4" x14ac:dyDescent="0.3">
      <c r="A68" s="100"/>
      <c r="B68" s="116"/>
      <c r="C68" s="118"/>
      <c r="D68" s="119"/>
      <c r="E68" s="119"/>
      <c r="F68" s="119"/>
      <c r="G68" s="119"/>
      <c r="H68" s="121" t="str">
        <f t="shared" si="3"/>
        <v/>
      </c>
      <c r="I68" s="122"/>
      <c r="J68" s="100"/>
      <c r="K68" s="100"/>
    </row>
    <row r="69" spans="1:11" ht="14.4" x14ac:dyDescent="0.3">
      <c r="A69" s="100"/>
      <c r="B69" s="116"/>
      <c r="C69" s="114"/>
      <c r="D69" s="119"/>
      <c r="E69" s="119"/>
      <c r="F69" s="119"/>
      <c r="G69" s="119"/>
      <c r="H69" s="121" t="str">
        <f t="shared" si="3"/>
        <v/>
      </c>
      <c r="I69" s="122"/>
      <c r="J69" s="100"/>
      <c r="K69" s="100"/>
    </row>
    <row r="70" spans="1:11" ht="14.4" x14ac:dyDescent="0.3">
      <c r="A70" s="100"/>
      <c r="B70" s="116"/>
      <c r="C70" s="114"/>
      <c r="D70" s="119"/>
      <c r="E70" s="119"/>
      <c r="F70" s="119"/>
      <c r="G70" s="119"/>
      <c r="H70" s="121" t="str">
        <f t="shared" si="3"/>
        <v/>
      </c>
      <c r="I70" s="122"/>
      <c r="J70" s="100"/>
      <c r="K70" s="100"/>
    </row>
    <row r="71" spans="1:11" ht="14.4" x14ac:dyDescent="0.3">
      <c r="A71" s="100"/>
      <c r="B71" s="124"/>
      <c r="C71" s="125"/>
      <c r="D71" s="125"/>
      <c r="E71" s="126"/>
      <c r="F71" s="501" t="s">
        <v>85</v>
      </c>
      <c r="G71" s="478"/>
      <c r="H71" s="127">
        <f>IF(SUM(H56:H70)=0,"",SUM(H56:H70))</f>
        <v>500</v>
      </c>
      <c r="I71" s="128" t="str">
        <f>IF(I55="1%steel","cft",IF(I55="1.5%steel","cft",IF(I55="2%steel","cft",I55)))</f>
        <v>ft</v>
      </c>
      <c r="J71" s="100"/>
      <c r="K71" s="100"/>
    </row>
    <row r="72" spans="1:11" ht="14.4" x14ac:dyDescent="0.3">
      <c r="A72" s="100"/>
      <c r="B72" s="100"/>
      <c r="C72" s="100"/>
      <c r="D72" s="100"/>
      <c r="E72" s="100"/>
      <c r="F72" s="502" t="s">
        <v>86</v>
      </c>
      <c r="G72" s="476"/>
      <c r="H72" s="129">
        <v>0</v>
      </c>
      <c r="I72" s="130" t="str">
        <f>I71</f>
        <v>ft</v>
      </c>
      <c r="J72" s="100"/>
      <c r="K72" s="100"/>
    </row>
    <row r="73" spans="1:11" ht="14.4" x14ac:dyDescent="0.3">
      <c r="A73" s="100"/>
      <c r="B73" s="100"/>
      <c r="C73" s="100"/>
      <c r="D73" s="100"/>
      <c r="E73" s="100"/>
      <c r="F73" s="501" t="s">
        <v>87</v>
      </c>
      <c r="G73" s="478"/>
      <c r="H73" s="127">
        <f>H72+H71</f>
        <v>500</v>
      </c>
      <c r="I73" s="128" t="str">
        <f>I71</f>
        <v>ft</v>
      </c>
      <c r="J73" s="100"/>
      <c r="K73" s="100"/>
    </row>
    <row r="74" spans="1:11" ht="14.4" x14ac:dyDescent="0.3">
      <c r="A74" s="100"/>
      <c r="B74" s="100"/>
      <c r="C74" s="100"/>
      <c r="D74" s="100"/>
      <c r="E74" s="100"/>
      <c r="F74" s="100"/>
      <c r="G74" s="100"/>
      <c r="H74" s="100"/>
      <c r="I74" s="100"/>
      <c r="J74" s="100"/>
      <c r="K74" s="100"/>
    </row>
    <row r="75" spans="1:11" ht="14.4" x14ac:dyDescent="0.3">
      <c r="A75" s="100"/>
      <c r="B75" s="100"/>
      <c r="C75" s="100"/>
      <c r="D75" s="100"/>
      <c r="E75" s="100"/>
      <c r="F75" s="100"/>
      <c r="G75" s="100"/>
      <c r="H75" s="100"/>
      <c r="I75" s="100"/>
      <c r="J75" s="100"/>
      <c r="K75" s="100"/>
    </row>
    <row r="76" spans="1:11" ht="21.75" customHeight="1" x14ac:dyDescent="0.3">
      <c r="A76" s="100"/>
      <c r="B76" s="131" t="s">
        <v>47</v>
      </c>
      <c r="C76" s="107" t="s">
        <v>312</v>
      </c>
      <c r="D76" s="108"/>
      <c r="E76" s="108"/>
      <c r="F76" s="108"/>
      <c r="G76" s="109"/>
      <c r="H76" s="108"/>
      <c r="I76" s="110" t="s">
        <v>112</v>
      </c>
      <c r="J76" s="111" t="s">
        <v>50</v>
      </c>
      <c r="K76" s="105">
        <v>1</v>
      </c>
    </row>
    <row r="77" spans="1:11" ht="79.8" x14ac:dyDescent="0.3">
      <c r="A77" s="100"/>
      <c r="B77" s="132">
        <f>B56+1</f>
        <v>5</v>
      </c>
      <c r="C77" s="21" t="str">
        <f>'04-B.O.Q Electrical WORK'!D9</f>
        <v>Sub-Main Wiring (7/0.036 Cable)
Providing, supplying, and installation of single-core PVC insulated and sheathed copper conductor cable (7/0.036”), from distribution board to switchboards/power outlets, conforming to IEC 60227/60502.</v>
      </c>
      <c r="D77" s="113"/>
      <c r="E77" s="113"/>
      <c r="F77" s="114"/>
      <c r="G77" s="113"/>
      <c r="H77" s="115" t="str">
        <f t="shared" ref="H77:H87" si="4">IF(PRODUCT(D77,E77,F77,G77,I77)=0,"",PRODUCT(D77,E77,F77,G77,I77))</f>
        <v/>
      </c>
      <c r="I77" s="116"/>
      <c r="J77" s="111" t="s">
        <v>54</v>
      </c>
      <c r="K77" s="105">
        <v>1</v>
      </c>
    </row>
    <row r="78" spans="1:11" ht="14.4" x14ac:dyDescent="0.3">
      <c r="A78" s="100"/>
      <c r="B78" s="133"/>
      <c r="C78" s="134"/>
      <c r="D78" s="119"/>
      <c r="E78" s="119"/>
      <c r="F78" s="119"/>
      <c r="G78" s="119"/>
      <c r="H78" s="121" t="str">
        <f t="shared" si="4"/>
        <v/>
      </c>
      <c r="I78" s="122"/>
      <c r="J78" s="111" t="s">
        <v>56</v>
      </c>
      <c r="K78" s="105">
        <v>1</v>
      </c>
    </row>
    <row r="79" spans="1:11" ht="14.4" x14ac:dyDescent="0.3">
      <c r="A79" s="100"/>
      <c r="B79" s="116"/>
      <c r="C79" s="77" t="s">
        <v>337</v>
      </c>
      <c r="D79" s="119">
        <v>1</v>
      </c>
      <c r="E79" s="119">
        <v>100</v>
      </c>
      <c r="F79" s="119"/>
      <c r="G79" s="119"/>
      <c r="H79" s="121">
        <f t="shared" si="4"/>
        <v>100</v>
      </c>
      <c r="I79" s="122"/>
      <c r="J79" s="111" t="s">
        <v>58</v>
      </c>
      <c r="K79" s="105">
        <v>1</v>
      </c>
    </row>
    <row r="80" spans="1:11" ht="14.4" x14ac:dyDescent="0.3">
      <c r="A80" s="100"/>
      <c r="B80" s="116"/>
      <c r="C80" s="118"/>
      <c r="D80" s="119"/>
      <c r="E80" s="119"/>
      <c r="F80" s="119"/>
      <c r="G80" s="119"/>
      <c r="H80" s="121" t="str">
        <f t="shared" si="4"/>
        <v/>
      </c>
      <c r="I80" s="122"/>
      <c r="J80" s="111" t="s">
        <v>60</v>
      </c>
      <c r="K80" s="105">
        <v>1</v>
      </c>
    </row>
    <row r="81" spans="1:11" ht="14.4" x14ac:dyDescent="0.3">
      <c r="A81" s="100"/>
      <c r="B81" s="116"/>
      <c r="C81" s="118"/>
      <c r="D81" s="119"/>
      <c r="E81" s="119"/>
      <c r="F81" s="119"/>
      <c r="G81" s="119"/>
      <c r="H81" s="121" t="str">
        <f t="shared" si="4"/>
        <v/>
      </c>
      <c r="I81" s="122"/>
      <c r="J81" s="111" t="s">
        <v>32</v>
      </c>
      <c r="K81" s="105">
        <v>1</v>
      </c>
    </row>
    <row r="82" spans="1:11" ht="14.4" x14ac:dyDescent="0.3">
      <c r="A82" s="100"/>
      <c r="B82" s="116"/>
      <c r="C82" s="118"/>
      <c r="D82" s="119"/>
      <c r="E82" s="119"/>
      <c r="F82" s="119"/>
      <c r="G82" s="119"/>
      <c r="H82" s="121" t="str">
        <f t="shared" si="4"/>
        <v/>
      </c>
      <c r="I82" s="122"/>
      <c r="J82" s="111" t="s">
        <v>89</v>
      </c>
      <c r="K82" s="105">
        <v>1</v>
      </c>
    </row>
    <row r="83" spans="1:11" ht="14.4" x14ac:dyDescent="0.3">
      <c r="A83" s="100"/>
      <c r="B83" s="116"/>
      <c r="C83" s="118"/>
      <c r="D83" s="119"/>
      <c r="E83" s="119"/>
      <c r="F83" s="119"/>
      <c r="G83" s="119"/>
      <c r="H83" s="121" t="str">
        <f t="shared" si="4"/>
        <v/>
      </c>
      <c r="I83" s="122"/>
      <c r="J83" s="100"/>
      <c r="K83" s="100"/>
    </row>
    <row r="84" spans="1:11" ht="14.4" x14ac:dyDescent="0.3">
      <c r="A84" s="100"/>
      <c r="B84" s="116"/>
      <c r="C84" s="118"/>
      <c r="D84" s="119"/>
      <c r="E84" s="119"/>
      <c r="F84" s="119"/>
      <c r="G84" s="119"/>
      <c r="H84" s="121" t="str">
        <f t="shared" si="4"/>
        <v/>
      </c>
      <c r="I84" s="122"/>
      <c r="J84" s="100"/>
      <c r="K84" s="100"/>
    </row>
    <row r="85" spans="1:11" ht="14.4" x14ac:dyDescent="0.3">
      <c r="A85" s="100"/>
      <c r="B85" s="116"/>
      <c r="C85" s="118"/>
      <c r="D85" s="119"/>
      <c r="E85" s="119"/>
      <c r="F85" s="119"/>
      <c r="G85" s="119"/>
      <c r="H85" s="121" t="str">
        <f t="shared" si="4"/>
        <v/>
      </c>
      <c r="I85" s="122"/>
      <c r="J85" s="100"/>
      <c r="K85" s="100"/>
    </row>
    <row r="86" spans="1:11" ht="14.4" x14ac:dyDescent="0.3">
      <c r="A86" s="100"/>
      <c r="B86" s="116"/>
      <c r="C86" s="114"/>
      <c r="D86" s="119"/>
      <c r="E86" s="119"/>
      <c r="F86" s="119"/>
      <c r="G86" s="119"/>
      <c r="H86" s="121" t="str">
        <f t="shared" si="4"/>
        <v/>
      </c>
      <c r="I86" s="122"/>
      <c r="J86" s="100"/>
      <c r="K86" s="100"/>
    </row>
    <row r="87" spans="1:11" ht="14.4" x14ac:dyDescent="0.3">
      <c r="A87" s="100"/>
      <c r="B87" s="116"/>
      <c r="C87" s="114"/>
      <c r="D87" s="119"/>
      <c r="E87" s="119"/>
      <c r="F87" s="119"/>
      <c r="G87" s="119"/>
      <c r="H87" s="121" t="str">
        <f t="shared" si="4"/>
        <v/>
      </c>
      <c r="I87" s="122"/>
      <c r="J87" s="100"/>
      <c r="K87" s="100"/>
    </row>
    <row r="88" spans="1:11" ht="14.4" x14ac:dyDescent="0.3">
      <c r="A88" s="100"/>
      <c r="B88" s="124"/>
      <c r="C88" s="125"/>
      <c r="D88" s="125"/>
      <c r="E88" s="126"/>
      <c r="F88" s="501" t="s">
        <v>85</v>
      </c>
      <c r="G88" s="478"/>
      <c r="H88" s="127">
        <f>IF(SUM(H77:H87)=0,"",SUM(H77:H87))</f>
        <v>100</v>
      </c>
      <c r="I88" s="128" t="str">
        <f>IF(I76="1%steel","cft",IF(I76="1.5%steel","cft",IF(I76="2%steel","cft",I76)))</f>
        <v>ft</v>
      </c>
      <c r="J88" s="100"/>
      <c r="K88" s="100"/>
    </row>
    <row r="89" spans="1:11" ht="14.4" x14ac:dyDescent="0.3">
      <c r="A89" s="100"/>
      <c r="B89" s="100"/>
      <c r="C89" s="100"/>
      <c r="D89" s="100"/>
      <c r="E89" s="100"/>
      <c r="F89" s="502" t="s">
        <v>86</v>
      </c>
      <c r="G89" s="476"/>
      <c r="H89" s="129">
        <v>0</v>
      </c>
      <c r="I89" s="130" t="str">
        <f>I88</f>
        <v>ft</v>
      </c>
      <c r="J89" s="100"/>
      <c r="K89" s="100"/>
    </row>
    <row r="90" spans="1:11" ht="14.4" x14ac:dyDescent="0.3">
      <c r="A90" s="100"/>
      <c r="B90" s="100"/>
      <c r="C90" s="100"/>
      <c r="D90" s="100"/>
      <c r="E90" s="100"/>
      <c r="F90" s="501" t="s">
        <v>87</v>
      </c>
      <c r="G90" s="478"/>
      <c r="H90" s="127">
        <f>H89+H88</f>
        <v>100</v>
      </c>
      <c r="I90" s="128" t="str">
        <f>I88</f>
        <v>ft</v>
      </c>
      <c r="J90" s="100"/>
      <c r="K90" s="100"/>
    </row>
    <row r="91" spans="1:11" ht="14.4" x14ac:dyDescent="0.3">
      <c r="A91" s="100"/>
      <c r="B91" s="100"/>
      <c r="C91" s="100"/>
      <c r="D91" s="100"/>
      <c r="E91" s="100"/>
      <c r="F91" s="100"/>
      <c r="G91" s="100"/>
      <c r="H91" s="100"/>
      <c r="I91" s="100"/>
      <c r="J91" s="100"/>
      <c r="K91" s="100"/>
    </row>
    <row r="92" spans="1:11" ht="14.4" x14ac:dyDescent="0.3">
      <c r="A92" s="100"/>
      <c r="B92" s="100"/>
      <c r="C92" s="100"/>
      <c r="D92" s="100"/>
      <c r="E92" s="100"/>
      <c r="F92" s="100"/>
      <c r="G92" s="100"/>
      <c r="H92" s="100"/>
      <c r="I92" s="100"/>
      <c r="J92" s="100"/>
      <c r="K92" s="100"/>
    </row>
    <row r="93" spans="1:11" ht="21.75" customHeight="1" x14ac:dyDescent="0.3">
      <c r="A93" s="100"/>
      <c r="B93" s="131" t="s">
        <v>47</v>
      </c>
      <c r="C93" s="107" t="s">
        <v>312</v>
      </c>
      <c r="D93" s="108"/>
      <c r="E93" s="108"/>
      <c r="F93" s="108"/>
      <c r="G93" s="109"/>
      <c r="H93" s="108"/>
      <c r="I93" s="110" t="s">
        <v>42</v>
      </c>
      <c r="J93" s="111" t="s">
        <v>50</v>
      </c>
      <c r="K93" s="105">
        <v>1</v>
      </c>
    </row>
    <row r="94" spans="1:11" ht="14.4" x14ac:dyDescent="0.3">
      <c r="A94" s="100"/>
      <c r="B94" s="132">
        <f>B77+1</f>
        <v>6</v>
      </c>
      <c r="C94" s="21" t="e">
        <f>#REF!</f>
        <v>#REF!</v>
      </c>
      <c r="D94" s="113"/>
      <c r="E94" s="113"/>
      <c r="F94" s="114"/>
      <c r="G94" s="113"/>
      <c r="H94" s="115" t="str">
        <f t="shared" ref="H94:H103" si="5">IF(PRODUCT(D94,E94,F94,G94,I94)=0,"",PRODUCT(D94,E94,F94,G94,I94))</f>
        <v/>
      </c>
      <c r="I94" s="116"/>
      <c r="J94" s="111" t="s">
        <v>54</v>
      </c>
      <c r="K94" s="105">
        <v>1</v>
      </c>
    </row>
    <row r="95" spans="1:11" ht="14.4" x14ac:dyDescent="0.3">
      <c r="A95" s="100"/>
      <c r="B95" s="133"/>
      <c r="C95" s="134"/>
      <c r="D95" s="119"/>
      <c r="E95" s="119"/>
      <c r="F95" s="119"/>
      <c r="G95" s="119"/>
      <c r="H95" s="121" t="str">
        <f t="shared" si="5"/>
        <v/>
      </c>
      <c r="I95" s="122"/>
      <c r="J95" s="111" t="s">
        <v>56</v>
      </c>
      <c r="K95" s="105">
        <v>1</v>
      </c>
    </row>
    <row r="96" spans="1:11" ht="14.4" x14ac:dyDescent="0.3">
      <c r="A96" s="100"/>
      <c r="B96" s="116"/>
      <c r="C96" s="77" t="s">
        <v>338</v>
      </c>
      <c r="D96" s="139">
        <f>1/2</f>
        <v>0.5</v>
      </c>
      <c r="E96" s="119"/>
      <c r="F96" s="119"/>
      <c r="G96" s="119"/>
      <c r="H96" s="121" t="str">
        <f t="shared" si="5"/>
        <v/>
      </c>
      <c r="I96" s="122">
        <v>0</v>
      </c>
      <c r="J96" s="111" t="s">
        <v>58</v>
      </c>
      <c r="K96" s="105">
        <v>1</v>
      </c>
    </row>
    <row r="97" spans="1:11" ht="14.4" x14ac:dyDescent="0.3">
      <c r="A97" s="100"/>
      <c r="B97" s="116"/>
      <c r="C97" s="77"/>
      <c r="D97" s="119"/>
      <c r="E97" s="119"/>
      <c r="F97" s="119"/>
      <c r="G97" s="119"/>
      <c r="H97" s="121" t="str">
        <f t="shared" si="5"/>
        <v/>
      </c>
      <c r="I97" s="122"/>
      <c r="J97" s="111" t="s">
        <v>60</v>
      </c>
      <c r="K97" s="105">
        <v>1</v>
      </c>
    </row>
    <row r="98" spans="1:11" ht="14.4" x14ac:dyDescent="0.3">
      <c r="A98" s="100"/>
      <c r="B98" s="116"/>
      <c r="C98" s="77"/>
      <c r="D98" s="119"/>
      <c r="E98" s="119"/>
      <c r="F98" s="119"/>
      <c r="G98" s="119"/>
      <c r="H98" s="121" t="str">
        <f t="shared" si="5"/>
        <v/>
      </c>
      <c r="I98" s="122"/>
      <c r="J98" s="111" t="s">
        <v>32</v>
      </c>
      <c r="K98" s="105">
        <v>1</v>
      </c>
    </row>
    <row r="99" spans="1:11" ht="14.4" x14ac:dyDescent="0.3">
      <c r="A99" s="100"/>
      <c r="B99" s="116"/>
      <c r="C99" s="118"/>
      <c r="D99" s="119"/>
      <c r="E99" s="119"/>
      <c r="F99" s="119"/>
      <c r="G99" s="119"/>
      <c r="H99" s="121" t="str">
        <f t="shared" si="5"/>
        <v/>
      </c>
      <c r="I99" s="122"/>
      <c r="J99" s="111" t="s">
        <v>89</v>
      </c>
      <c r="K99" s="105">
        <v>1</v>
      </c>
    </row>
    <row r="100" spans="1:11" ht="14.4" x14ac:dyDescent="0.3">
      <c r="A100" s="100"/>
      <c r="B100" s="116"/>
      <c r="C100" s="118"/>
      <c r="D100" s="119"/>
      <c r="E100" s="119"/>
      <c r="F100" s="119"/>
      <c r="G100" s="119"/>
      <c r="H100" s="121" t="str">
        <f t="shared" si="5"/>
        <v/>
      </c>
      <c r="I100" s="122"/>
      <c r="J100" s="100"/>
      <c r="K100" s="100"/>
    </row>
    <row r="101" spans="1:11" ht="14.4" x14ac:dyDescent="0.3">
      <c r="A101" s="100"/>
      <c r="B101" s="116"/>
      <c r="C101" s="118"/>
      <c r="D101" s="119"/>
      <c r="E101" s="119"/>
      <c r="F101" s="119"/>
      <c r="G101" s="119"/>
      <c r="H101" s="121" t="str">
        <f t="shared" si="5"/>
        <v/>
      </c>
      <c r="I101" s="122"/>
      <c r="J101" s="100"/>
      <c r="K101" s="100"/>
    </row>
    <row r="102" spans="1:11" ht="14.4" x14ac:dyDescent="0.3">
      <c r="A102" s="100"/>
      <c r="B102" s="116"/>
      <c r="C102" s="114"/>
      <c r="D102" s="119"/>
      <c r="E102" s="119"/>
      <c r="F102" s="119"/>
      <c r="G102" s="119"/>
      <c r="H102" s="121" t="str">
        <f t="shared" si="5"/>
        <v/>
      </c>
      <c r="I102" s="122"/>
      <c r="J102" s="100"/>
      <c r="K102" s="100"/>
    </row>
    <row r="103" spans="1:11" ht="14.4" x14ac:dyDescent="0.3">
      <c r="A103" s="100"/>
      <c r="B103" s="116"/>
      <c r="C103" s="114"/>
      <c r="D103" s="119"/>
      <c r="E103" s="119"/>
      <c r="F103" s="119"/>
      <c r="G103" s="119"/>
      <c r="H103" s="121" t="str">
        <f t="shared" si="5"/>
        <v/>
      </c>
      <c r="I103" s="122"/>
      <c r="J103" s="100"/>
      <c r="K103" s="100"/>
    </row>
    <row r="104" spans="1:11" ht="14.4" x14ac:dyDescent="0.3">
      <c r="A104" s="100"/>
      <c r="B104" s="124"/>
      <c r="C104" s="125"/>
      <c r="D104" s="125"/>
      <c r="E104" s="126"/>
      <c r="F104" s="501" t="s">
        <v>85</v>
      </c>
      <c r="G104" s="478"/>
      <c r="H104" s="127" t="str">
        <f>IF(SUM(H94:H103)=0,"",SUM(H94:H103))</f>
        <v/>
      </c>
      <c r="I104" s="128" t="str">
        <f>IF(I93="1%steel","cft",IF(I93="1.5%steel","cft",IF(I93="2%steel","cft",I93)))</f>
        <v>No</v>
      </c>
      <c r="J104" s="100"/>
      <c r="K104" s="100"/>
    </row>
    <row r="105" spans="1:11" ht="14.4" x14ac:dyDescent="0.3">
      <c r="A105" s="100"/>
      <c r="B105" s="100"/>
      <c r="C105" s="100"/>
      <c r="D105" s="100"/>
      <c r="E105" s="100"/>
      <c r="F105" s="502" t="s">
        <v>86</v>
      </c>
      <c r="G105" s="476"/>
      <c r="H105" s="129">
        <v>0</v>
      </c>
      <c r="I105" s="130" t="str">
        <f>I104</f>
        <v>No</v>
      </c>
      <c r="J105" s="100"/>
      <c r="K105" s="100"/>
    </row>
    <row r="106" spans="1:11" ht="14.4" x14ac:dyDescent="0.3">
      <c r="A106" s="100"/>
      <c r="B106" s="100"/>
      <c r="C106" s="100"/>
      <c r="D106" s="100"/>
      <c r="E106" s="100"/>
      <c r="F106" s="501" t="s">
        <v>87</v>
      </c>
      <c r="G106" s="478"/>
      <c r="H106" s="127" t="e">
        <f>H105+H104</f>
        <v>#VALUE!</v>
      </c>
      <c r="I106" s="128" t="str">
        <f>I104</f>
        <v>No</v>
      </c>
      <c r="J106" s="100"/>
      <c r="K106" s="100"/>
    </row>
    <row r="107" spans="1:11" ht="14.4" x14ac:dyDescent="0.3">
      <c r="A107" s="100"/>
      <c r="B107" s="100"/>
      <c r="C107" s="100"/>
      <c r="D107" s="100"/>
      <c r="E107" s="100"/>
      <c r="F107" s="100"/>
      <c r="G107" s="100"/>
      <c r="H107" s="100"/>
      <c r="I107" s="100"/>
      <c r="J107" s="100"/>
      <c r="K107" s="100"/>
    </row>
    <row r="108" spans="1:11" ht="14.4" x14ac:dyDescent="0.3">
      <c r="A108" s="100"/>
      <c r="B108" s="100"/>
      <c r="C108" s="100"/>
      <c r="D108" s="100"/>
      <c r="E108" s="100"/>
      <c r="F108" s="100"/>
      <c r="G108" s="100"/>
      <c r="H108" s="100"/>
      <c r="I108" s="100"/>
      <c r="J108" s="100"/>
      <c r="K108" s="100"/>
    </row>
    <row r="109" spans="1:11" ht="21.75" customHeight="1" x14ac:dyDescent="0.3">
      <c r="A109" s="100"/>
      <c r="B109" s="131" t="s">
        <v>47</v>
      </c>
      <c r="C109" s="107" t="s">
        <v>312</v>
      </c>
      <c r="D109" s="108"/>
      <c r="E109" s="108"/>
      <c r="F109" s="108"/>
      <c r="G109" s="109"/>
      <c r="H109" s="108"/>
      <c r="I109" s="110" t="s">
        <v>42</v>
      </c>
      <c r="J109" s="111" t="s">
        <v>50</v>
      </c>
      <c r="K109" s="105">
        <v>1</v>
      </c>
    </row>
    <row r="110" spans="1:11" ht="14.4" x14ac:dyDescent="0.3">
      <c r="A110" s="100"/>
      <c r="B110" s="132">
        <f>B94+1</f>
        <v>7</v>
      </c>
      <c r="C110" s="21" t="e">
        <f>#REF!</f>
        <v>#REF!</v>
      </c>
      <c r="D110" s="113"/>
      <c r="E110" s="113"/>
      <c r="F110" s="114"/>
      <c r="G110" s="113"/>
      <c r="H110" s="115" t="str">
        <f t="shared" ref="H110:H119" si="6">IF(PRODUCT(D110,E110,F110,G110,I110)=0,"",PRODUCT(D110,E110,F110,G110,I110))</f>
        <v/>
      </c>
      <c r="I110" s="116"/>
      <c r="J110" s="111" t="s">
        <v>54</v>
      </c>
      <c r="K110" s="105">
        <v>1</v>
      </c>
    </row>
    <row r="111" spans="1:11" ht="14.4" x14ac:dyDescent="0.3">
      <c r="A111" s="100"/>
      <c r="B111" s="133"/>
      <c r="C111" s="134"/>
      <c r="D111" s="119"/>
      <c r="E111" s="119"/>
      <c r="F111" s="119"/>
      <c r="G111" s="119"/>
      <c r="H111" s="121" t="str">
        <f t="shared" si="6"/>
        <v/>
      </c>
      <c r="I111" s="122"/>
      <c r="J111" s="111" t="s">
        <v>56</v>
      </c>
      <c r="K111" s="105">
        <v>1</v>
      </c>
    </row>
    <row r="112" spans="1:11" ht="14.4" x14ac:dyDescent="0.3">
      <c r="A112" s="100"/>
      <c r="B112" s="116"/>
      <c r="C112" s="77" t="s">
        <v>339</v>
      </c>
      <c r="D112" s="119">
        <v>8</v>
      </c>
      <c r="E112" s="119"/>
      <c r="F112" s="119"/>
      <c r="G112" s="119"/>
      <c r="H112" s="121" t="str">
        <f t="shared" si="6"/>
        <v/>
      </c>
      <c r="I112" s="122">
        <v>0</v>
      </c>
      <c r="J112" s="111" t="s">
        <v>58</v>
      </c>
      <c r="K112" s="105">
        <v>1</v>
      </c>
    </row>
    <row r="113" spans="1:11" ht="14.4" x14ac:dyDescent="0.3">
      <c r="A113" s="100"/>
      <c r="B113" s="116"/>
      <c r="C113" s="77"/>
      <c r="D113" s="119"/>
      <c r="E113" s="119"/>
      <c r="F113" s="119"/>
      <c r="G113" s="119"/>
      <c r="H113" s="121" t="str">
        <f t="shared" si="6"/>
        <v/>
      </c>
      <c r="I113" s="122"/>
      <c r="J113" s="111" t="s">
        <v>60</v>
      </c>
      <c r="K113" s="105">
        <v>1</v>
      </c>
    </row>
    <row r="114" spans="1:11" ht="14.4" x14ac:dyDescent="0.3">
      <c r="A114" s="100"/>
      <c r="B114" s="116"/>
      <c r="C114" s="77"/>
      <c r="D114" s="119"/>
      <c r="E114" s="119"/>
      <c r="F114" s="119"/>
      <c r="G114" s="119"/>
      <c r="H114" s="121" t="str">
        <f t="shared" si="6"/>
        <v/>
      </c>
      <c r="I114" s="122"/>
      <c r="J114" s="111" t="s">
        <v>32</v>
      </c>
      <c r="K114" s="105">
        <v>1</v>
      </c>
    </row>
    <row r="115" spans="1:11" ht="14.4" x14ac:dyDescent="0.3">
      <c r="A115" s="100"/>
      <c r="B115" s="116"/>
      <c r="C115" s="118"/>
      <c r="D115" s="119"/>
      <c r="E115" s="119"/>
      <c r="F115" s="119"/>
      <c r="G115" s="119"/>
      <c r="H115" s="121" t="str">
        <f t="shared" si="6"/>
        <v/>
      </c>
      <c r="I115" s="122"/>
      <c r="J115" s="111" t="s">
        <v>89</v>
      </c>
      <c r="K115" s="105">
        <v>1</v>
      </c>
    </row>
    <row r="116" spans="1:11" ht="14.4" x14ac:dyDescent="0.3">
      <c r="A116" s="100"/>
      <c r="B116" s="116"/>
      <c r="C116" s="118"/>
      <c r="D116" s="119"/>
      <c r="E116" s="119"/>
      <c r="F116" s="119"/>
      <c r="G116" s="119"/>
      <c r="H116" s="121" t="str">
        <f t="shared" si="6"/>
        <v/>
      </c>
      <c r="I116" s="122"/>
      <c r="J116" s="100"/>
      <c r="K116" s="100"/>
    </row>
    <row r="117" spans="1:11" ht="14.4" x14ac:dyDescent="0.3">
      <c r="A117" s="100"/>
      <c r="B117" s="116"/>
      <c r="C117" s="118"/>
      <c r="D117" s="119"/>
      <c r="E117" s="119"/>
      <c r="F117" s="119"/>
      <c r="G117" s="119"/>
      <c r="H117" s="121" t="str">
        <f t="shared" si="6"/>
        <v/>
      </c>
      <c r="I117" s="122"/>
      <c r="J117" s="100"/>
      <c r="K117" s="100"/>
    </row>
    <row r="118" spans="1:11" ht="14.4" x14ac:dyDescent="0.3">
      <c r="A118" s="100"/>
      <c r="B118" s="116"/>
      <c r="C118" s="114"/>
      <c r="D118" s="119"/>
      <c r="E118" s="119"/>
      <c r="F118" s="119"/>
      <c r="G118" s="119"/>
      <c r="H118" s="121" t="str">
        <f t="shared" si="6"/>
        <v/>
      </c>
      <c r="I118" s="122"/>
      <c r="J118" s="100"/>
      <c r="K118" s="100"/>
    </row>
    <row r="119" spans="1:11" ht="14.4" x14ac:dyDescent="0.3">
      <c r="A119" s="100"/>
      <c r="B119" s="116"/>
      <c r="C119" s="114"/>
      <c r="D119" s="119"/>
      <c r="E119" s="119"/>
      <c r="F119" s="119"/>
      <c r="G119" s="119"/>
      <c r="H119" s="121" t="str">
        <f t="shared" si="6"/>
        <v/>
      </c>
      <c r="I119" s="122"/>
      <c r="J119" s="100"/>
      <c r="K119" s="100"/>
    </row>
    <row r="120" spans="1:11" ht="14.4" x14ac:dyDescent="0.3">
      <c r="A120" s="100"/>
      <c r="B120" s="124"/>
      <c r="C120" s="125"/>
      <c r="D120" s="125"/>
      <c r="E120" s="126"/>
      <c r="F120" s="501" t="s">
        <v>85</v>
      </c>
      <c r="G120" s="478"/>
      <c r="H120" s="127" t="str">
        <f>IF(SUM(H110:H119)=0,"",SUM(H110:H119))</f>
        <v/>
      </c>
      <c r="I120" s="128" t="str">
        <f>IF(I109="1%steel","cft",IF(I109="1.5%steel","cft",IF(I109="2%steel","cft",I109)))</f>
        <v>No</v>
      </c>
      <c r="J120" s="100"/>
      <c r="K120" s="100"/>
    </row>
    <row r="121" spans="1:11" ht="14.4" x14ac:dyDescent="0.3">
      <c r="A121" s="100"/>
      <c r="B121" s="100"/>
      <c r="C121" s="100"/>
      <c r="D121" s="100"/>
      <c r="E121" s="100"/>
      <c r="F121" s="502" t="s">
        <v>86</v>
      </c>
      <c r="G121" s="476"/>
      <c r="H121" s="129">
        <v>0</v>
      </c>
      <c r="I121" s="130" t="str">
        <f>I120</f>
        <v>No</v>
      </c>
      <c r="J121" s="100"/>
      <c r="K121" s="100"/>
    </row>
    <row r="122" spans="1:11" ht="14.4" x14ac:dyDescent="0.3">
      <c r="A122" s="100"/>
      <c r="B122" s="100"/>
      <c r="C122" s="100"/>
      <c r="D122" s="100"/>
      <c r="E122" s="100"/>
      <c r="F122" s="501" t="s">
        <v>87</v>
      </c>
      <c r="G122" s="478"/>
      <c r="H122" s="127" t="e">
        <f>H121+H120</f>
        <v>#VALUE!</v>
      </c>
      <c r="I122" s="128" t="str">
        <f>I120</f>
        <v>No</v>
      </c>
      <c r="J122" s="100"/>
      <c r="K122" s="100"/>
    </row>
    <row r="123" spans="1:11" ht="14.4" x14ac:dyDescent="0.3">
      <c r="A123" s="100"/>
      <c r="B123" s="100"/>
      <c r="C123" s="100"/>
      <c r="D123" s="100"/>
      <c r="E123" s="100"/>
      <c r="F123" s="100"/>
      <c r="G123" s="100"/>
      <c r="H123" s="100"/>
      <c r="I123" s="100"/>
      <c r="J123" s="100"/>
      <c r="K123" s="100"/>
    </row>
    <row r="124" spans="1:11" ht="14.4" x14ac:dyDescent="0.3">
      <c r="A124" s="100"/>
      <c r="B124" s="100"/>
      <c r="C124" s="100"/>
      <c r="D124" s="100"/>
      <c r="E124" s="100"/>
      <c r="F124" s="100"/>
      <c r="G124" s="100"/>
      <c r="H124" s="100"/>
      <c r="I124" s="100"/>
      <c r="J124" s="100"/>
      <c r="K124" s="100"/>
    </row>
    <row r="125" spans="1:11" ht="21.75" customHeight="1" x14ac:dyDescent="0.3">
      <c r="A125" s="100"/>
      <c r="B125" s="131" t="s">
        <v>47</v>
      </c>
      <c r="C125" s="107" t="s">
        <v>312</v>
      </c>
      <c r="D125" s="108"/>
      <c r="E125" s="108"/>
      <c r="F125" s="108"/>
      <c r="G125" s="109"/>
      <c r="H125" s="108"/>
      <c r="I125" s="110" t="s">
        <v>42</v>
      </c>
      <c r="J125" s="111" t="s">
        <v>50</v>
      </c>
      <c r="K125" s="105">
        <v>1</v>
      </c>
    </row>
    <row r="126" spans="1:11" ht="27" x14ac:dyDescent="0.3">
      <c r="A126" s="100"/>
      <c r="B126" s="132">
        <f>B110+1</f>
        <v>8</v>
      </c>
      <c r="C126" s="21" t="str">
        <f>'04-B.O.Q Electrical WORK'!D10</f>
        <v>Dimmer Switch (Speed  Control)
Supply and fixing the dimmer switch complete</v>
      </c>
      <c r="D126" s="113"/>
      <c r="E126" s="113"/>
      <c r="F126" s="114"/>
      <c r="G126" s="113"/>
      <c r="H126" s="115" t="str">
        <f t="shared" ref="H126:H136" si="7">IF(PRODUCT(D126,E126,F126,G126,I126)=0,"",PRODUCT(D126,E126,F126,G126,I126))</f>
        <v/>
      </c>
      <c r="I126" s="116"/>
      <c r="J126" s="111" t="s">
        <v>54</v>
      </c>
      <c r="K126" s="105">
        <v>1</v>
      </c>
    </row>
    <row r="127" spans="1:11" ht="14.4" x14ac:dyDescent="0.3">
      <c r="A127" s="100"/>
      <c r="B127" s="133"/>
      <c r="C127" s="134"/>
      <c r="D127" s="119"/>
      <c r="E127" s="119"/>
      <c r="F127" s="119"/>
      <c r="G127" s="119"/>
      <c r="H127" s="121" t="str">
        <f t="shared" si="7"/>
        <v/>
      </c>
      <c r="I127" s="122"/>
      <c r="J127" s="111" t="s">
        <v>56</v>
      </c>
      <c r="K127" s="105">
        <v>1</v>
      </c>
    </row>
    <row r="128" spans="1:11" ht="14.4" x14ac:dyDescent="0.3">
      <c r="A128" s="100"/>
      <c r="B128" s="116"/>
      <c r="C128" s="77" t="s">
        <v>340</v>
      </c>
      <c r="D128" s="119">
        <v>6</v>
      </c>
      <c r="E128" s="119"/>
      <c r="F128" s="119"/>
      <c r="G128" s="119"/>
      <c r="H128" s="121">
        <f t="shared" si="7"/>
        <v>6</v>
      </c>
      <c r="I128" s="122"/>
      <c r="J128" s="111" t="s">
        <v>58</v>
      </c>
      <c r="K128" s="105">
        <v>1</v>
      </c>
    </row>
    <row r="129" spans="1:11" ht="14.4" x14ac:dyDescent="0.3">
      <c r="A129" s="100"/>
      <c r="B129" s="116"/>
      <c r="C129" s="77"/>
      <c r="D129" s="119"/>
      <c r="E129" s="119"/>
      <c r="F129" s="119"/>
      <c r="G129" s="119"/>
      <c r="H129" s="121" t="str">
        <f t="shared" si="7"/>
        <v/>
      </c>
      <c r="I129" s="122"/>
      <c r="J129" s="111" t="s">
        <v>60</v>
      </c>
      <c r="K129" s="105">
        <v>1</v>
      </c>
    </row>
    <row r="130" spans="1:11" ht="14.4" x14ac:dyDescent="0.3">
      <c r="A130" s="100"/>
      <c r="B130" s="116"/>
      <c r="C130" s="77"/>
      <c r="D130" s="119"/>
      <c r="E130" s="119"/>
      <c r="F130" s="119"/>
      <c r="G130" s="119"/>
      <c r="H130" s="121" t="str">
        <f t="shared" si="7"/>
        <v/>
      </c>
      <c r="I130" s="122"/>
      <c r="J130" s="111" t="s">
        <v>32</v>
      </c>
      <c r="K130" s="105">
        <v>1</v>
      </c>
    </row>
    <row r="131" spans="1:11" ht="14.4" x14ac:dyDescent="0.3">
      <c r="A131" s="100"/>
      <c r="B131" s="116"/>
      <c r="C131" s="118"/>
      <c r="D131" s="119"/>
      <c r="E131" s="119"/>
      <c r="F131" s="119"/>
      <c r="G131" s="119"/>
      <c r="H131" s="121" t="str">
        <f t="shared" si="7"/>
        <v/>
      </c>
      <c r="I131" s="122"/>
      <c r="J131" s="111" t="s">
        <v>89</v>
      </c>
      <c r="K131" s="105">
        <v>1</v>
      </c>
    </row>
    <row r="132" spans="1:11" ht="14.4" x14ac:dyDescent="0.3">
      <c r="A132" s="100"/>
      <c r="B132" s="116"/>
      <c r="C132" s="118"/>
      <c r="D132" s="119"/>
      <c r="E132" s="119"/>
      <c r="F132" s="119"/>
      <c r="G132" s="119"/>
      <c r="H132" s="121" t="str">
        <f t="shared" si="7"/>
        <v/>
      </c>
      <c r="I132" s="122"/>
      <c r="J132" s="100"/>
      <c r="K132" s="100"/>
    </row>
    <row r="133" spans="1:11" ht="14.4" x14ac:dyDescent="0.3">
      <c r="A133" s="100"/>
      <c r="B133" s="116"/>
      <c r="C133" s="118"/>
      <c r="D133" s="119"/>
      <c r="E133" s="119"/>
      <c r="F133" s="119"/>
      <c r="G133" s="119"/>
      <c r="H133" s="121" t="str">
        <f t="shared" si="7"/>
        <v/>
      </c>
      <c r="I133" s="122"/>
      <c r="J133" s="100"/>
      <c r="K133" s="100"/>
    </row>
    <row r="134" spans="1:11" ht="14.4" x14ac:dyDescent="0.3">
      <c r="A134" s="100"/>
      <c r="B134" s="116"/>
      <c r="C134" s="118"/>
      <c r="D134" s="119"/>
      <c r="E134" s="119"/>
      <c r="F134" s="119"/>
      <c r="G134" s="119"/>
      <c r="H134" s="121" t="str">
        <f t="shared" si="7"/>
        <v/>
      </c>
      <c r="I134" s="122"/>
      <c r="J134" s="100"/>
      <c r="K134" s="100"/>
    </row>
    <row r="135" spans="1:11" ht="14.4" x14ac:dyDescent="0.3">
      <c r="A135" s="100"/>
      <c r="B135" s="116"/>
      <c r="C135" s="114"/>
      <c r="D135" s="119"/>
      <c r="E135" s="119"/>
      <c r="F135" s="119"/>
      <c r="G135" s="119"/>
      <c r="H135" s="121" t="str">
        <f t="shared" si="7"/>
        <v/>
      </c>
      <c r="I135" s="122"/>
      <c r="J135" s="100"/>
      <c r="K135" s="100"/>
    </row>
    <row r="136" spans="1:11" ht="14.4" x14ac:dyDescent="0.3">
      <c r="A136" s="100"/>
      <c r="B136" s="116"/>
      <c r="C136" s="114"/>
      <c r="D136" s="119"/>
      <c r="E136" s="119"/>
      <c r="F136" s="119"/>
      <c r="G136" s="119"/>
      <c r="H136" s="121" t="str">
        <f t="shared" si="7"/>
        <v/>
      </c>
      <c r="I136" s="122"/>
      <c r="J136" s="100"/>
      <c r="K136" s="100"/>
    </row>
    <row r="137" spans="1:11" ht="14.4" x14ac:dyDescent="0.3">
      <c r="A137" s="100"/>
      <c r="B137" s="124"/>
      <c r="C137" s="125"/>
      <c r="D137" s="125"/>
      <c r="E137" s="126"/>
      <c r="F137" s="501" t="s">
        <v>85</v>
      </c>
      <c r="G137" s="478"/>
      <c r="H137" s="127">
        <f>IF(SUM(H126:H136)=0,"",SUM(H126:H136))</f>
        <v>6</v>
      </c>
      <c r="I137" s="128" t="str">
        <f>IF(I125="1%steel","cft",IF(I125="1.5%steel","cft",IF(I125="2%steel","cft",I125)))</f>
        <v>No</v>
      </c>
      <c r="J137" s="100"/>
      <c r="K137" s="100"/>
    </row>
    <row r="138" spans="1:11" ht="14.4" x14ac:dyDescent="0.3">
      <c r="A138" s="100"/>
      <c r="B138" s="100"/>
      <c r="C138" s="100"/>
      <c r="D138" s="100"/>
      <c r="E138" s="100"/>
      <c r="F138" s="502" t="s">
        <v>86</v>
      </c>
      <c r="G138" s="476"/>
      <c r="H138" s="129">
        <v>0</v>
      </c>
      <c r="I138" s="130" t="str">
        <f>I137</f>
        <v>No</v>
      </c>
      <c r="J138" s="100"/>
      <c r="K138" s="100"/>
    </row>
    <row r="139" spans="1:11" ht="14.4" x14ac:dyDescent="0.3">
      <c r="A139" s="100"/>
      <c r="B139" s="100"/>
      <c r="C139" s="100"/>
      <c r="D139" s="100"/>
      <c r="E139" s="100"/>
      <c r="F139" s="501" t="s">
        <v>87</v>
      </c>
      <c r="G139" s="478"/>
      <c r="H139" s="127">
        <f>H138+H137</f>
        <v>6</v>
      </c>
      <c r="I139" s="128" t="str">
        <f>I137</f>
        <v>No</v>
      </c>
      <c r="J139" s="100"/>
      <c r="K139" s="100"/>
    </row>
    <row r="140" spans="1:11" ht="14.4" x14ac:dyDescent="0.3">
      <c r="A140" s="100"/>
      <c r="B140" s="100"/>
      <c r="C140" s="100"/>
      <c r="D140" s="100"/>
      <c r="E140" s="100"/>
      <c r="F140" s="100"/>
      <c r="G140" s="100"/>
      <c r="H140" s="100"/>
      <c r="I140" s="100"/>
      <c r="J140" s="100"/>
      <c r="K140" s="100"/>
    </row>
    <row r="141" spans="1:11" ht="14.4" x14ac:dyDescent="0.3">
      <c r="A141" s="100"/>
      <c r="B141" s="100"/>
      <c r="C141" s="100"/>
      <c r="D141" s="100"/>
      <c r="E141" s="100"/>
      <c r="F141" s="100"/>
      <c r="G141" s="100"/>
      <c r="H141" s="100"/>
      <c r="I141" s="100"/>
      <c r="J141" s="100"/>
      <c r="K141" s="100"/>
    </row>
    <row r="142" spans="1:11" ht="21.75" customHeight="1" x14ac:dyDescent="0.3">
      <c r="A142" s="100"/>
      <c r="B142" s="131" t="s">
        <v>47</v>
      </c>
      <c r="C142" s="107" t="s">
        <v>312</v>
      </c>
      <c r="D142" s="108"/>
      <c r="E142" s="108"/>
      <c r="F142" s="108"/>
      <c r="G142" s="109"/>
      <c r="H142" s="108"/>
      <c r="I142" s="110" t="s">
        <v>42</v>
      </c>
      <c r="J142" s="111" t="s">
        <v>50</v>
      </c>
      <c r="K142" s="105">
        <v>1</v>
      </c>
    </row>
    <row r="143" spans="1:11" ht="14.4" x14ac:dyDescent="0.3">
      <c r="A143" s="100"/>
      <c r="B143" s="132">
        <f>B126+1</f>
        <v>9</v>
      </c>
      <c r="C143" s="21" t="e">
        <f>#REF!</f>
        <v>#REF!</v>
      </c>
      <c r="D143" s="113"/>
      <c r="E143" s="113"/>
      <c r="F143" s="114"/>
      <c r="G143" s="113"/>
      <c r="H143" s="115" t="str">
        <f t="shared" ref="H143:H153" si="8">IF(PRODUCT(D143,E143,F143,G143,I143)=0,"",PRODUCT(D143,E143,F143,G143,I143))</f>
        <v/>
      </c>
      <c r="I143" s="116"/>
      <c r="J143" s="111" t="s">
        <v>54</v>
      </c>
      <c r="K143" s="105">
        <v>1</v>
      </c>
    </row>
    <row r="144" spans="1:11" ht="14.4" x14ac:dyDescent="0.3">
      <c r="A144" s="100"/>
      <c r="B144" s="133"/>
      <c r="C144" s="134"/>
      <c r="D144" s="119"/>
      <c r="E144" s="119"/>
      <c r="F144" s="119"/>
      <c r="G144" s="119"/>
      <c r="H144" s="121" t="str">
        <f t="shared" si="8"/>
        <v/>
      </c>
      <c r="I144" s="122"/>
      <c r="J144" s="111" t="s">
        <v>56</v>
      </c>
      <c r="K144" s="105">
        <v>1</v>
      </c>
    </row>
    <row r="145" spans="1:11" ht="14.4" x14ac:dyDescent="0.3">
      <c r="A145" s="100"/>
      <c r="B145" s="116"/>
      <c r="C145" s="77" t="s">
        <v>340</v>
      </c>
      <c r="D145" s="119">
        <f>D128</f>
        <v>6</v>
      </c>
      <c r="E145" s="119"/>
      <c r="F145" s="119"/>
      <c r="G145" s="119"/>
      <c r="H145" s="121" t="str">
        <f t="shared" si="8"/>
        <v/>
      </c>
      <c r="I145" s="122">
        <v>0</v>
      </c>
      <c r="J145" s="111" t="s">
        <v>58</v>
      </c>
      <c r="K145" s="105">
        <v>1</v>
      </c>
    </row>
    <row r="146" spans="1:11" ht="14.4" x14ac:dyDescent="0.3">
      <c r="A146" s="100"/>
      <c r="B146" s="116"/>
      <c r="C146" s="77"/>
      <c r="D146" s="119"/>
      <c r="E146" s="119"/>
      <c r="F146" s="119"/>
      <c r="G146" s="119"/>
      <c r="H146" s="121" t="str">
        <f t="shared" si="8"/>
        <v/>
      </c>
      <c r="I146" s="122"/>
      <c r="J146" s="111" t="s">
        <v>60</v>
      </c>
      <c r="K146" s="105">
        <v>1</v>
      </c>
    </row>
    <row r="147" spans="1:11" ht="14.4" x14ac:dyDescent="0.3">
      <c r="A147" s="100"/>
      <c r="B147" s="116"/>
      <c r="C147" s="77"/>
      <c r="D147" s="119"/>
      <c r="E147" s="119"/>
      <c r="F147" s="119"/>
      <c r="G147" s="119"/>
      <c r="H147" s="121" t="str">
        <f t="shared" si="8"/>
        <v/>
      </c>
      <c r="I147" s="122"/>
      <c r="J147" s="111" t="s">
        <v>32</v>
      </c>
      <c r="K147" s="105">
        <v>1</v>
      </c>
    </row>
    <row r="148" spans="1:11" ht="14.4" x14ac:dyDescent="0.3">
      <c r="A148" s="100"/>
      <c r="B148" s="116"/>
      <c r="C148" s="118"/>
      <c r="D148" s="119"/>
      <c r="E148" s="119"/>
      <c r="F148" s="119"/>
      <c r="G148" s="119"/>
      <c r="H148" s="121" t="str">
        <f t="shared" si="8"/>
        <v/>
      </c>
      <c r="I148" s="122"/>
      <c r="J148" s="111" t="s">
        <v>89</v>
      </c>
      <c r="K148" s="105">
        <v>1</v>
      </c>
    </row>
    <row r="149" spans="1:11" ht="14.4" x14ac:dyDescent="0.3">
      <c r="A149" s="100"/>
      <c r="B149" s="116"/>
      <c r="C149" s="118"/>
      <c r="D149" s="119"/>
      <c r="E149" s="119"/>
      <c r="F149" s="119"/>
      <c r="G149" s="119"/>
      <c r="H149" s="121" t="str">
        <f t="shared" si="8"/>
        <v/>
      </c>
      <c r="I149" s="122"/>
      <c r="J149" s="100"/>
      <c r="K149" s="100"/>
    </row>
    <row r="150" spans="1:11" ht="14.4" x14ac:dyDescent="0.3">
      <c r="A150" s="100"/>
      <c r="B150" s="116"/>
      <c r="C150" s="118"/>
      <c r="D150" s="119"/>
      <c r="E150" s="119"/>
      <c r="F150" s="119"/>
      <c r="G150" s="119"/>
      <c r="H150" s="121" t="str">
        <f t="shared" si="8"/>
        <v/>
      </c>
      <c r="I150" s="122"/>
      <c r="J150" s="100"/>
      <c r="K150" s="100"/>
    </row>
    <row r="151" spans="1:11" ht="14.4" x14ac:dyDescent="0.3">
      <c r="A151" s="100"/>
      <c r="B151" s="116"/>
      <c r="C151" s="118"/>
      <c r="D151" s="119"/>
      <c r="E151" s="119"/>
      <c r="F151" s="119"/>
      <c r="G151" s="119"/>
      <c r="H151" s="121" t="str">
        <f t="shared" si="8"/>
        <v/>
      </c>
      <c r="I151" s="122"/>
      <c r="J151" s="100"/>
      <c r="K151" s="100"/>
    </row>
    <row r="152" spans="1:11" ht="14.4" x14ac:dyDescent="0.3">
      <c r="A152" s="100"/>
      <c r="B152" s="116"/>
      <c r="C152" s="114"/>
      <c r="D152" s="119"/>
      <c r="E152" s="119"/>
      <c r="F152" s="119"/>
      <c r="G152" s="119"/>
      <c r="H152" s="121" t="str">
        <f t="shared" si="8"/>
        <v/>
      </c>
      <c r="I152" s="122"/>
      <c r="J152" s="100"/>
      <c r="K152" s="100"/>
    </row>
    <row r="153" spans="1:11" ht="14.4" x14ac:dyDescent="0.3">
      <c r="A153" s="100"/>
      <c r="B153" s="116"/>
      <c r="C153" s="114"/>
      <c r="D153" s="119"/>
      <c r="E153" s="119"/>
      <c r="F153" s="119"/>
      <c r="G153" s="119"/>
      <c r="H153" s="121" t="str">
        <f t="shared" si="8"/>
        <v/>
      </c>
      <c r="I153" s="122"/>
      <c r="J153" s="100"/>
      <c r="K153" s="100"/>
    </row>
    <row r="154" spans="1:11" ht="14.4" x14ac:dyDescent="0.3">
      <c r="A154" s="100"/>
      <c r="B154" s="124"/>
      <c r="C154" s="125"/>
      <c r="D154" s="125"/>
      <c r="E154" s="126"/>
      <c r="F154" s="501" t="s">
        <v>85</v>
      </c>
      <c r="G154" s="478"/>
      <c r="H154" s="127" t="str">
        <f>IF(SUM(H143:H153)=0,"",SUM(H143:H153))</f>
        <v/>
      </c>
      <c r="I154" s="128" t="str">
        <f>IF(I142="1%steel","cft",IF(I142="1.5%steel","cft",IF(I142="2%steel","cft",I142)))</f>
        <v>No</v>
      </c>
      <c r="J154" s="100"/>
      <c r="K154" s="100"/>
    </row>
    <row r="155" spans="1:11" ht="14.4" x14ac:dyDescent="0.3">
      <c r="A155" s="100"/>
      <c r="B155" s="100"/>
      <c r="C155" s="100"/>
      <c r="D155" s="100"/>
      <c r="E155" s="100"/>
      <c r="F155" s="502" t="s">
        <v>86</v>
      </c>
      <c r="G155" s="476"/>
      <c r="H155" s="129">
        <v>0</v>
      </c>
      <c r="I155" s="130" t="str">
        <f>I154</f>
        <v>No</v>
      </c>
      <c r="J155" s="100"/>
      <c r="K155" s="100"/>
    </row>
    <row r="156" spans="1:11" ht="14.4" x14ac:dyDescent="0.3">
      <c r="A156" s="100"/>
      <c r="B156" s="100"/>
      <c r="C156" s="100"/>
      <c r="D156" s="100"/>
      <c r="E156" s="100"/>
      <c r="F156" s="501" t="s">
        <v>87</v>
      </c>
      <c r="G156" s="478"/>
      <c r="H156" s="127" t="e">
        <f>H155+H154</f>
        <v>#VALUE!</v>
      </c>
      <c r="I156" s="128" t="str">
        <f>I154</f>
        <v>No</v>
      </c>
      <c r="J156" s="100"/>
      <c r="K156" s="100"/>
    </row>
    <row r="157" spans="1:11" ht="14.4" x14ac:dyDescent="0.3">
      <c r="A157" s="100"/>
      <c r="B157" s="100"/>
      <c r="C157" s="100"/>
      <c r="D157" s="100"/>
      <c r="E157" s="100"/>
      <c r="F157" s="100"/>
      <c r="G157" s="100"/>
      <c r="H157" s="100"/>
      <c r="I157" s="100"/>
      <c r="J157" s="100"/>
      <c r="K157" s="100"/>
    </row>
    <row r="158" spans="1:11" ht="14.4" x14ac:dyDescent="0.3">
      <c r="A158" s="100"/>
      <c r="B158" s="100"/>
      <c r="C158" s="100"/>
      <c r="D158" s="100"/>
      <c r="E158" s="100"/>
      <c r="F158" s="100"/>
      <c r="G158" s="100"/>
      <c r="H158" s="100"/>
      <c r="I158" s="100"/>
      <c r="J158" s="100"/>
      <c r="K158" s="100"/>
    </row>
    <row r="159" spans="1:11" ht="21.75" customHeight="1" x14ac:dyDescent="0.3">
      <c r="A159" s="100"/>
      <c r="B159" s="131" t="s">
        <v>47</v>
      </c>
      <c r="C159" s="107" t="s">
        <v>312</v>
      </c>
      <c r="D159" s="108"/>
      <c r="E159" s="108"/>
      <c r="F159" s="108"/>
      <c r="G159" s="109"/>
      <c r="H159" s="108"/>
      <c r="I159" s="110" t="s">
        <v>42</v>
      </c>
      <c r="J159" s="111" t="s">
        <v>50</v>
      </c>
      <c r="K159" s="105">
        <v>1</v>
      </c>
    </row>
    <row r="160" spans="1:11" ht="66.599999999999994" x14ac:dyDescent="0.3">
      <c r="A160" s="100"/>
      <c r="B160" s="132">
        <f>B143+1</f>
        <v>10</v>
      </c>
      <c r="C160" s="21" t="str">
        <f>'04-B.O.Q Electrical WORK'!D11</f>
        <v>8 to 10 Gang Switches One Way (No 2Pin socket shall be provided within the  8 to 10 Gange )
Providing and installation of modular switches and socket outlets (5A, 10A, 15A), 250V rated, conforming to IEC 60669.</v>
      </c>
      <c r="D160" s="113"/>
      <c r="E160" s="113"/>
      <c r="F160" s="114"/>
      <c r="G160" s="113"/>
      <c r="H160" s="115" t="str">
        <f t="shared" ref="H160:H170" si="9">IF(PRODUCT(D160,E160,F160,G160,I160)=0,"",PRODUCT(D160,E160,F160,G160,I160))</f>
        <v/>
      </c>
      <c r="I160" s="116"/>
      <c r="J160" s="111" t="s">
        <v>54</v>
      </c>
      <c r="K160" s="105">
        <v>1</v>
      </c>
    </row>
    <row r="161" spans="1:11" ht="14.4" x14ac:dyDescent="0.3">
      <c r="A161" s="100"/>
      <c r="B161" s="133"/>
      <c r="C161" s="134"/>
      <c r="D161" s="119"/>
      <c r="E161" s="119"/>
      <c r="F161" s="119"/>
      <c r="G161" s="119"/>
      <c r="H161" s="121" t="str">
        <f t="shared" si="9"/>
        <v/>
      </c>
      <c r="I161" s="122"/>
      <c r="J161" s="111" t="s">
        <v>56</v>
      </c>
      <c r="K161" s="105">
        <v>1</v>
      </c>
    </row>
    <row r="162" spans="1:11" ht="14.4" x14ac:dyDescent="0.3">
      <c r="A162" s="100"/>
      <c r="B162" s="116"/>
      <c r="C162" s="77" t="s">
        <v>341</v>
      </c>
      <c r="D162" s="119">
        <v>5</v>
      </c>
      <c r="E162" s="119"/>
      <c r="F162" s="119"/>
      <c r="G162" s="119"/>
      <c r="H162" s="121">
        <f t="shared" si="9"/>
        <v>5</v>
      </c>
      <c r="I162" s="122"/>
      <c r="J162" s="111" t="s">
        <v>58</v>
      </c>
      <c r="K162" s="105">
        <v>1</v>
      </c>
    </row>
    <row r="163" spans="1:11" ht="14.4" x14ac:dyDescent="0.3">
      <c r="A163" s="100"/>
      <c r="B163" s="116"/>
      <c r="C163" s="77" t="s">
        <v>342</v>
      </c>
      <c r="D163" s="119">
        <v>1</v>
      </c>
      <c r="E163" s="119"/>
      <c r="F163" s="119"/>
      <c r="G163" s="119"/>
      <c r="H163" s="121">
        <f t="shared" si="9"/>
        <v>1</v>
      </c>
      <c r="I163" s="122"/>
      <c r="J163" s="111" t="s">
        <v>60</v>
      </c>
      <c r="K163" s="105">
        <v>1</v>
      </c>
    </row>
    <row r="164" spans="1:11" ht="14.4" x14ac:dyDescent="0.3">
      <c r="A164" s="100"/>
      <c r="B164" s="116"/>
      <c r="C164" s="77"/>
      <c r="D164" s="119"/>
      <c r="E164" s="119"/>
      <c r="F164" s="119"/>
      <c r="G164" s="119"/>
      <c r="H164" s="121" t="str">
        <f t="shared" si="9"/>
        <v/>
      </c>
      <c r="I164" s="122"/>
      <c r="J164" s="111" t="s">
        <v>32</v>
      </c>
      <c r="K164" s="105">
        <v>1</v>
      </c>
    </row>
    <row r="165" spans="1:11" ht="14.4" x14ac:dyDescent="0.3">
      <c r="A165" s="100"/>
      <c r="B165" s="116"/>
      <c r="C165" s="118"/>
      <c r="D165" s="119"/>
      <c r="E165" s="119"/>
      <c r="F165" s="119"/>
      <c r="G165" s="119"/>
      <c r="H165" s="121" t="str">
        <f t="shared" si="9"/>
        <v/>
      </c>
      <c r="I165" s="122"/>
      <c r="J165" s="111" t="s">
        <v>89</v>
      </c>
      <c r="K165" s="105">
        <v>1</v>
      </c>
    </row>
    <row r="166" spans="1:11" ht="14.4" x14ac:dyDescent="0.3">
      <c r="A166" s="100"/>
      <c r="B166" s="116"/>
      <c r="C166" s="118"/>
      <c r="D166" s="119"/>
      <c r="E166" s="119"/>
      <c r="F166" s="119"/>
      <c r="G166" s="119"/>
      <c r="H166" s="121" t="str">
        <f t="shared" si="9"/>
        <v/>
      </c>
      <c r="I166" s="122"/>
      <c r="J166" s="111" t="s">
        <v>95</v>
      </c>
      <c r="K166" s="105">
        <v>1</v>
      </c>
    </row>
    <row r="167" spans="1:11" ht="14.4" x14ac:dyDescent="0.3">
      <c r="A167" s="100"/>
      <c r="B167" s="116"/>
      <c r="C167" s="118"/>
      <c r="D167" s="119"/>
      <c r="E167" s="119"/>
      <c r="F167" s="119"/>
      <c r="G167" s="119"/>
      <c r="H167" s="121" t="str">
        <f t="shared" si="9"/>
        <v/>
      </c>
      <c r="I167" s="122"/>
      <c r="J167" s="100"/>
      <c r="K167" s="100"/>
    </row>
    <row r="168" spans="1:11" ht="14.4" x14ac:dyDescent="0.3">
      <c r="A168" s="100"/>
      <c r="B168" s="116"/>
      <c r="C168" s="118"/>
      <c r="D168" s="119"/>
      <c r="E168" s="119"/>
      <c r="F168" s="119"/>
      <c r="G168" s="119"/>
      <c r="H168" s="121" t="str">
        <f t="shared" si="9"/>
        <v/>
      </c>
      <c r="I168" s="122"/>
      <c r="J168" s="100"/>
      <c r="K168" s="100"/>
    </row>
    <row r="169" spans="1:11" ht="14.4" x14ac:dyDescent="0.3">
      <c r="A169" s="100"/>
      <c r="B169" s="116"/>
      <c r="C169" s="114"/>
      <c r="D169" s="119"/>
      <c r="E169" s="119"/>
      <c r="F169" s="119"/>
      <c r="G169" s="119"/>
      <c r="H169" s="121" t="str">
        <f t="shared" si="9"/>
        <v/>
      </c>
      <c r="I169" s="122"/>
      <c r="J169" s="100"/>
      <c r="K169" s="100"/>
    </row>
    <row r="170" spans="1:11" ht="14.4" x14ac:dyDescent="0.3">
      <c r="A170" s="100"/>
      <c r="B170" s="116"/>
      <c r="C170" s="114"/>
      <c r="D170" s="119"/>
      <c r="E170" s="119"/>
      <c r="F170" s="119"/>
      <c r="G170" s="119"/>
      <c r="H170" s="121" t="str">
        <f t="shared" si="9"/>
        <v/>
      </c>
      <c r="I170" s="122"/>
      <c r="J170" s="100"/>
      <c r="K170" s="100"/>
    </row>
    <row r="171" spans="1:11" ht="14.4" x14ac:dyDescent="0.3">
      <c r="A171" s="100"/>
      <c r="B171" s="124"/>
      <c r="C171" s="125"/>
      <c r="D171" s="125"/>
      <c r="E171" s="126"/>
      <c r="F171" s="501" t="s">
        <v>85</v>
      </c>
      <c r="G171" s="478"/>
      <c r="H171" s="127">
        <f>IF(SUM(H160:H170)=0,"",SUM(H160:H170))</f>
        <v>6</v>
      </c>
      <c r="I171" s="128" t="str">
        <f>IF(I159="1%steel","cft",IF(I159="1.5%steel","cft",IF(I159="2%steel","cft",I159)))</f>
        <v>No</v>
      </c>
      <c r="J171" s="100"/>
      <c r="K171" s="100"/>
    </row>
    <row r="172" spans="1:11" ht="14.4" x14ac:dyDescent="0.3">
      <c r="A172" s="100"/>
      <c r="B172" s="100"/>
      <c r="C172" s="100"/>
      <c r="D172" s="100"/>
      <c r="E172" s="100"/>
      <c r="F172" s="502" t="s">
        <v>86</v>
      </c>
      <c r="G172" s="476"/>
      <c r="H172" s="129">
        <v>0</v>
      </c>
      <c r="I172" s="130" t="str">
        <f>I171</f>
        <v>No</v>
      </c>
      <c r="J172" s="100"/>
      <c r="K172" s="100"/>
    </row>
    <row r="173" spans="1:11" ht="14.4" x14ac:dyDescent="0.3">
      <c r="A173" s="100"/>
      <c r="B173" s="100"/>
      <c r="C173" s="100"/>
      <c r="D173" s="100"/>
      <c r="E173" s="100"/>
      <c r="F173" s="501" t="s">
        <v>87</v>
      </c>
      <c r="G173" s="478"/>
      <c r="H173" s="127">
        <f>H172+H171</f>
        <v>6</v>
      </c>
      <c r="I173" s="128" t="str">
        <f>I171</f>
        <v>No</v>
      </c>
      <c r="J173" s="100"/>
      <c r="K173" s="100"/>
    </row>
    <row r="174" spans="1:11" ht="14.4" x14ac:dyDescent="0.3">
      <c r="A174" s="100"/>
      <c r="B174" s="100"/>
      <c r="C174" s="100"/>
      <c r="D174" s="100"/>
      <c r="E174" s="100"/>
      <c r="F174" s="100"/>
      <c r="G174" s="100"/>
      <c r="H174" s="100"/>
      <c r="I174" s="100"/>
      <c r="J174" s="100"/>
      <c r="K174" s="100"/>
    </row>
    <row r="175" spans="1:11" ht="14.4" x14ac:dyDescent="0.3">
      <c r="A175" s="100"/>
      <c r="B175" s="100"/>
      <c r="C175" s="100"/>
      <c r="D175" s="100"/>
      <c r="E175" s="100"/>
      <c r="F175" s="100"/>
      <c r="G175" s="100"/>
      <c r="H175" s="100"/>
      <c r="I175" s="100"/>
      <c r="J175" s="100"/>
      <c r="K175" s="100"/>
    </row>
    <row r="176" spans="1:11" ht="21.75" customHeight="1" x14ac:dyDescent="0.3">
      <c r="A176" s="100"/>
      <c r="B176" s="131" t="s">
        <v>47</v>
      </c>
      <c r="C176" s="107" t="s">
        <v>312</v>
      </c>
      <c r="D176" s="108"/>
      <c r="E176" s="108"/>
      <c r="F176" s="108"/>
      <c r="G176" s="109"/>
      <c r="H176" s="108"/>
      <c r="I176" s="110" t="s">
        <v>42</v>
      </c>
      <c r="J176" s="111" t="s">
        <v>50</v>
      </c>
      <c r="K176" s="105">
        <v>1</v>
      </c>
    </row>
    <row r="177" spans="1:11" ht="40.200000000000003" x14ac:dyDescent="0.3">
      <c r="A177" s="100"/>
      <c r="B177" s="132">
        <f>B160+1</f>
        <v>11</v>
      </c>
      <c r="C177" s="21" t="str">
        <f>'04-B.O.Q Electrical WORK'!D12</f>
        <v>Voltmeter (Panel Type)
Providing and installing a heavy-duty panel mounted voltmeter with a selector switch, conforming to IEC 60051.</v>
      </c>
      <c r="D177" s="113"/>
      <c r="E177" s="113"/>
      <c r="F177" s="114"/>
      <c r="G177" s="113"/>
      <c r="H177" s="115" t="str">
        <f t="shared" ref="H177:H186" si="10">IF(PRODUCT(D177,E177,F177,G177,I177)=0,"",PRODUCT(D177,E177,F177,G177,I177))</f>
        <v/>
      </c>
      <c r="I177" s="116"/>
      <c r="J177" s="111" t="s">
        <v>54</v>
      </c>
      <c r="K177" s="105">
        <v>1</v>
      </c>
    </row>
    <row r="178" spans="1:11" ht="14.4" x14ac:dyDescent="0.3">
      <c r="A178" s="100"/>
      <c r="B178" s="133"/>
      <c r="C178" s="134"/>
      <c r="D178" s="119"/>
      <c r="E178" s="119"/>
      <c r="F178" s="119"/>
      <c r="G178" s="119"/>
      <c r="H178" s="121" t="str">
        <f t="shared" si="10"/>
        <v/>
      </c>
      <c r="I178" s="122"/>
      <c r="J178" s="111" t="s">
        <v>56</v>
      </c>
      <c r="K178" s="105">
        <v>1</v>
      </c>
    </row>
    <row r="179" spans="1:11" ht="14.4" x14ac:dyDescent="0.3">
      <c r="A179" s="100"/>
      <c r="B179" s="116"/>
      <c r="C179" s="77" t="s">
        <v>343</v>
      </c>
      <c r="D179" s="119">
        <v>1</v>
      </c>
      <c r="E179" s="119"/>
      <c r="F179" s="119"/>
      <c r="G179" s="119"/>
      <c r="H179" s="121">
        <f t="shared" si="10"/>
        <v>1</v>
      </c>
      <c r="I179" s="122"/>
      <c r="J179" s="111" t="s">
        <v>58</v>
      </c>
      <c r="K179" s="105">
        <v>1</v>
      </c>
    </row>
    <row r="180" spans="1:11" ht="14.4" x14ac:dyDescent="0.3">
      <c r="A180" s="100"/>
      <c r="B180" s="116"/>
      <c r="C180" s="77"/>
      <c r="D180" s="119"/>
      <c r="E180" s="119"/>
      <c r="F180" s="119"/>
      <c r="G180" s="119"/>
      <c r="H180" s="121" t="str">
        <f t="shared" si="10"/>
        <v/>
      </c>
      <c r="I180" s="122"/>
      <c r="J180" s="111" t="s">
        <v>60</v>
      </c>
      <c r="K180" s="105">
        <v>1</v>
      </c>
    </row>
    <row r="181" spans="1:11" ht="14.4" x14ac:dyDescent="0.3">
      <c r="A181" s="100"/>
      <c r="B181" s="116"/>
      <c r="C181" s="77"/>
      <c r="D181" s="119"/>
      <c r="E181" s="119"/>
      <c r="F181" s="119"/>
      <c r="G181" s="119"/>
      <c r="H181" s="121" t="str">
        <f t="shared" si="10"/>
        <v/>
      </c>
      <c r="I181" s="122"/>
      <c r="J181" s="111" t="s">
        <v>32</v>
      </c>
      <c r="K181" s="105">
        <v>1</v>
      </c>
    </row>
    <row r="182" spans="1:11" ht="14.4" x14ac:dyDescent="0.3">
      <c r="A182" s="100"/>
      <c r="B182" s="116"/>
      <c r="C182" s="118"/>
      <c r="D182" s="119"/>
      <c r="E182" s="119"/>
      <c r="F182" s="119"/>
      <c r="G182" s="119"/>
      <c r="H182" s="121" t="str">
        <f t="shared" si="10"/>
        <v/>
      </c>
      <c r="I182" s="122"/>
      <c r="J182" s="100"/>
      <c r="K182" s="100"/>
    </row>
    <row r="183" spans="1:11" ht="14.4" x14ac:dyDescent="0.3">
      <c r="A183" s="100"/>
      <c r="B183" s="116"/>
      <c r="C183" s="118"/>
      <c r="D183" s="119"/>
      <c r="E183" s="119"/>
      <c r="F183" s="119"/>
      <c r="G183" s="119"/>
      <c r="H183" s="121" t="str">
        <f t="shared" si="10"/>
        <v/>
      </c>
      <c r="I183" s="122"/>
      <c r="J183" s="100"/>
      <c r="K183" s="100"/>
    </row>
    <row r="184" spans="1:11" ht="14.4" x14ac:dyDescent="0.3">
      <c r="A184" s="100"/>
      <c r="B184" s="116"/>
      <c r="C184" s="118"/>
      <c r="D184" s="119"/>
      <c r="E184" s="119"/>
      <c r="F184" s="119"/>
      <c r="G184" s="119"/>
      <c r="H184" s="121" t="str">
        <f t="shared" si="10"/>
        <v/>
      </c>
      <c r="I184" s="122"/>
      <c r="J184" s="100"/>
      <c r="K184" s="100"/>
    </row>
    <row r="185" spans="1:11" ht="14.4" x14ac:dyDescent="0.3">
      <c r="A185" s="100"/>
      <c r="B185" s="116"/>
      <c r="C185" s="114"/>
      <c r="D185" s="119"/>
      <c r="E185" s="119"/>
      <c r="F185" s="119"/>
      <c r="G185" s="119"/>
      <c r="H185" s="121" t="str">
        <f t="shared" si="10"/>
        <v/>
      </c>
      <c r="I185" s="122"/>
      <c r="J185" s="100"/>
      <c r="K185" s="100"/>
    </row>
    <row r="186" spans="1:11" ht="14.4" x14ac:dyDescent="0.3">
      <c r="A186" s="100"/>
      <c r="B186" s="116"/>
      <c r="C186" s="114"/>
      <c r="D186" s="119"/>
      <c r="E186" s="119"/>
      <c r="F186" s="119"/>
      <c r="G186" s="119"/>
      <c r="H186" s="121" t="str">
        <f t="shared" si="10"/>
        <v/>
      </c>
      <c r="I186" s="122"/>
      <c r="J186" s="100"/>
      <c r="K186" s="100"/>
    </row>
    <row r="187" spans="1:11" ht="14.4" x14ac:dyDescent="0.3">
      <c r="A187" s="100"/>
      <c r="B187" s="124"/>
      <c r="C187" s="125"/>
      <c r="D187" s="125"/>
      <c r="E187" s="126"/>
      <c r="F187" s="501" t="s">
        <v>85</v>
      </c>
      <c r="G187" s="478"/>
      <c r="H187" s="127">
        <f>IF(SUM(H177:H186)=0,"",SUM(H177:H186))</f>
        <v>1</v>
      </c>
      <c r="I187" s="128" t="str">
        <f>IF(I176="1%steel","cft",IF(I176="1.5%steel","cft",IF(I176="2%steel","cft",I176)))</f>
        <v>No</v>
      </c>
      <c r="J187" s="100"/>
      <c r="K187" s="100"/>
    </row>
    <row r="188" spans="1:11" ht="14.4" x14ac:dyDescent="0.3">
      <c r="A188" s="100"/>
      <c r="B188" s="100"/>
      <c r="C188" s="100"/>
      <c r="D188" s="100"/>
      <c r="E188" s="100"/>
      <c r="F188" s="502" t="s">
        <v>86</v>
      </c>
      <c r="G188" s="476"/>
      <c r="H188" s="129">
        <v>0</v>
      </c>
      <c r="I188" s="130" t="str">
        <f>I187</f>
        <v>No</v>
      </c>
      <c r="J188" s="100"/>
      <c r="K188" s="100"/>
    </row>
    <row r="189" spans="1:11" ht="14.4" x14ac:dyDescent="0.3">
      <c r="A189" s="100"/>
      <c r="B189" s="100"/>
      <c r="C189" s="100"/>
      <c r="D189" s="100"/>
      <c r="E189" s="100"/>
      <c r="F189" s="501" t="s">
        <v>87</v>
      </c>
      <c r="G189" s="478"/>
      <c r="H189" s="127">
        <f>H188+H187</f>
        <v>1</v>
      </c>
      <c r="I189" s="128" t="str">
        <f>I187</f>
        <v>No</v>
      </c>
      <c r="J189" s="100"/>
      <c r="K189" s="100"/>
    </row>
    <row r="190" spans="1:11" ht="14.4" x14ac:dyDescent="0.3">
      <c r="A190" s="100"/>
      <c r="B190" s="100"/>
      <c r="C190" s="100"/>
      <c r="D190" s="100"/>
      <c r="E190" s="100"/>
      <c r="F190" s="100"/>
      <c r="G190" s="100"/>
      <c r="H190" s="100"/>
      <c r="I190" s="100"/>
      <c r="J190" s="100"/>
      <c r="K190" s="100"/>
    </row>
    <row r="191" spans="1:11" ht="14.4" x14ac:dyDescent="0.3">
      <c r="A191" s="100"/>
      <c r="B191" s="100"/>
      <c r="C191" s="100"/>
      <c r="D191" s="100"/>
      <c r="E191" s="100"/>
      <c r="F191" s="100"/>
      <c r="G191" s="100"/>
      <c r="H191" s="100"/>
      <c r="I191" s="100"/>
      <c r="J191" s="100"/>
      <c r="K191" s="100"/>
    </row>
    <row r="192" spans="1:11" ht="21.75" customHeight="1" x14ac:dyDescent="0.3">
      <c r="A192" s="100"/>
      <c r="B192" s="131" t="s">
        <v>235</v>
      </c>
      <c r="C192" s="107" t="s">
        <v>322</v>
      </c>
      <c r="D192" s="108"/>
      <c r="E192" s="108"/>
      <c r="F192" s="108"/>
      <c r="G192" s="109"/>
      <c r="H192" s="108"/>
      <c r="I192" s="110" t="s">
        <v>42</v>
      </c>
      <c r="J192" s="111" t="s">
        <v>50</v>
      </c>
      <c r="K192" s="105">
        <v>1</v>
      </c>
    </row>
    <row r="193" spans="1:11" ht="40.200000000000003" x14ac:dyDescent="0.3">
      <c r="A193" s="100"/>
      <c r="B193" s="132">
        <v>1</v>
      </c>
      <c r="C193" s="21" t="str">
        <f>'04-B.O.Q Electrical WORK'!D17</f>
        <v>PVC Back Box (3”×3”)
Providing and fixing flame-retardant PVC back box (3”×3”, 4” deep), conforming to IEC standards.</v>
      </c>
      <c r="D193" s="113"/>
      <c r="E193" s="113"/>
      <c r="F193" s="114"/>
      <c r="G193" s="113"/>
      <c r="H193" s="115" t="str">
        <f t="shared" ref="H193:H201" si="11">IF(PRODUCT(D193,E193,F193,G193,I193)=0,"",PRODUCT(D193,E193,F193,G193,I193))</f>
        <v/>
      </c>
      <c r="I193" s="116"/>
      <c r="J193" s="111" t="s">
        <v>54</v>
      </c>
      <c r="K193" s="105">
        <v>1</v>
      </c>
    </row>
    <row r="194" spans="1:11" ht="14.4" x14ac:dyDescent="0.3">
      <c r="A194" s="100"/>
      <c r="B194" s="133"/>
      <c r="C194" s="134"/>
      <c r="D194" s="119"/>
      <c r="E194" s="119"/>
      <c r="F194" s="119"/>
      <c r="G194" s="119"/>
      <c r="H194" s="121" t="str">
        <f t="shared" si="11"/>
        <v/>
      </c>
      <c r="I194" s="122"/>
      <c r="J194" s="111" t="s">
        <v>56</v>
      </c>
      <c r="K194" s="105">
        <v>1</v>
      </c>
    </row>
    <row r="195" spans="1:11" ht="14.4" x14ac:dyDescent="0.3">
      <c r="A195" s="100"/>
      <c r="B195" s="116"/>
      <c r="C195" s="77" t="s">
        <v>344</v>
      </c>
      <c r="D195" s="119">
        <v>5</v>
      </c>
      <c r="E195" s="119"/>
      <c r="F195" s="119"/>
      <c r="G195" s="119"/>
      <c r="H195" s="121">
        <f t="shared" si="11"/>
        <v>5</v>
      </c>
      <c r="I195" s="122"/>
      <c r="J195" s="111" t="s">
        <v>58</v>
      </c>
      <c r="K195" s="105">
        <v>1</v>
      </c>
    </row>
    <row r="196" spans="1:11" ht="14.4" x14ac:dyDescent="0.3">
      <c r="A196" s="100"/>
      <c r="B196" s="116"/>
      <c r="C196" s="77"/>
      <c r="D196" s="119"/>
      <c r="E196" s="119"/>
      <c r="F196" s="119"/>
      <c r="G196" s="119"/>
      <c r="H196" s="121" t="str">
        <f t="shared" si="11"/>
        <v/>
      </c>
      <c r="I196" s="122"/>
      <c r="J196" s="111" t="s">
        <v>60</v>
      </c>
      <c r="K196" s="105">
        <v>1</v>
      </c>
    </row>
    <row r="197" spans="1:11" ht="14.4" x14ac:dyDescent="0.3">
      <c r="A197" s="100"/>
      <c r="B197" s="116"/>
      <c r="C197" s="77"/>
      <c r="D197" s="119"/>
      <c r="E197" s="119"/>
      <c r="F197" s="119"/>
      <c r="G197" s="119"/>
      <c r="H197" s="121" t="str">
        <f t="shared" si="11"/>
        <v/>
      </c>
      <c r="I197" s="122"/>
      <c r="J197" s="111" t="s">
        <v>32</v>
      </c>
      <c r="K197" s="105">
        <v>1</v>
      </c>
    </row>
    <row r="198" spans="1:11" ht="14.4" x14ac:dyDescent="0.3">
      <c r="A198" s="100"/>
      <c r="B198" s="116"/>
      <c r="C198" s="118"/>
      <c r="D198" s="119"/>
      <c r="E198" s="119"/>
      <c r="F198" s="119"/>
      <c r="G198" s="119"/>
      <c r="H198" s="121" t="str">
        <f t="shared" si="11"/>
        <v/>
      </c>
      <c r="I198" s="122"/>
      <c r="J198" s="100"/>
      <c r="K198" s="100"/>
    </row>
    <row r="199" spans="1:11" ht="14.4" x14ac:dyDescent="0.3">
      <c r="A199" s="100"/>
      <c r="B199" s="116"/>
      <c r="C199" s="118"/>
      <c r="D199" s="119"/>
      <c r="E199" s="119"/>
      <c r="F199" s="119"/>
      <c r="G199" s="119"/>
      <c r="H199" s="121" t="str">
        <f t="shared" si="11"/>
        <v/>
      </c>
      <c r="I199" s="122"/>
      <c r="J199" s="100"/>
      <c r="K199" s="100"/>
    </row>
    <row r="200" spans="1:11" ht="14.4" x14ac:dyDescent="0.3">
      <c r="A200" s="100"/>
      <c r="B200" s="116"/>
      <c r="C200" s="114"/>
      <c r="D200" s="119"/>
      <c r="E200" s="119"/>
      <c r="F200" s="119"/>
      <c r="G200" s="119"/>
      <c r="H200" s="121" t="str">
        <f t="shared" si="11"/>
        <v/>
      </c>
      <c r="I200" s="122"/>
      <c r="J200" s="100"/>
      <c r="K200" s="100"/>
    </row>
    <row r="201" spans="1:11" ht="14.4" x14ac:dyDescent="0.3">
      <c r="A201" s="100"/>
      <c r="B201" s="116"/>
      <c r="C201" s="114"/>
      <c r="D201" s="119"/>
      <c r="E201" s="119"/>
      <c r="F201" s="119"/>
      <c r="G201" s="119"/>
      <c r="H201" s="121" t="str">
        <f t="shared" si="11"/>
        <v/>
      </c>
      <c r="I201" s="122"/>
      <c r="J201" s="100"/>
      <c r="K201" s="100"/>
    </row>
    <row r="202" spans="1:11" ht="14.4" x14ac:dyDescent="0.3">
      <c r="A202" s="100"/>
      <c r="B202" s="124"/>
      <c r="C202" s="125"/>
      <c r="D202" s="125"/>
      <c r="E202" s="126"/>
      <c r="F202" s="501" t="s">
        <v>85</v>
      </c>
      <c r="G202" s="478"/>
      <c r="H202" s="127">
        <f>IF(SUM(H193:H201)=0,"",SUM(H193:H201))</f>
        <v>5</v>
      </c>
      <c r="I202" s="128" t="str">
        <f>IF(I192="1%steel","cft",IF(I192="1.5%steel","cft",IF(I192="2%steel","cft",I192)))</f>
        <v>No</v>
      </c>
      <c r="J202" s="100"/>
      <c r="K202" s="100"/>
    </row>
    <row r="203" spans="1:11" ht="14.4" x14ac:dyDescent="0.3">
      <c r="A203" s="100"/>
      <c r="B203" s="100"/>
      <c r="C203" s="100"/>
      <c r="D203" s="100"/>
      <c r="E203" s="100"/>
      <c r="F203" s="502" t="s">
        <v>86</v>
      </c>
      <c r="G203" s="476"/>
      <c r="H203" s="129">
        <v>0</v>
      </c>
      <c r="I203" s="130" t="str">
        <f>I202</f>
        <v>No</v>
      </c>
      <c r="J203" s="100"/>
      <c r="K203" s="100"/>
    </row>
    <row r="204" spans="1:11" ht="14.4" x14ac:dyDescent="0.3">
      <c r="A204" s="100"/>
      <c r="B204" s="100"/>
      <c r="C204" s="100"/>
      <c r="D204" s="100"/>
      <c r="E204" s="100"/>
      <c r="F204" s="501" t="s">
        <v>87</v>
      </c>
      <c r="G204" s="478"/>
      <c r="H204" s="127">
        <f>H203+H202</f>
        <v>5</v>
      </c>
      <c r="I204" s="128" t="str">
        <f>I202</f>
        <v>No</v>
      </c>
      <c r="J204" s="100"/>
      <c r="K204" s="100"/>
    </row>
    <row r="205" spans="1:11" ht="14.4" x14ac:dyDescent="0.3">
      <c r="A205" s="100"/>
      <c r="B205" s="100"/>
      <c r="C205" s="100"/>
      <c r="D205" s="100"/>
      <c r="E205" s="100"/>
      <c r="F205" s="100"/>
      <c r="G205" s="100"/>
      <c r="H205" s="100"/>
      <c r="I205" s="100"/>
      <c r="J205" s="100"/>
      <c r="K205" s="100"/>
    </row>
    <row r="206" spans="1:11" ht="14.4" x14ac:dyDescent="0.3">
      <c r="A206" s="100"/>
      <c r="B206" s="100"/>
      <c r="C206" s="100"/>
      <c r="D206" s="100"/>
      <c r="E206" s="100"/>
      <c r="F206" s="100"/>
      <c r="G206" s="100"/>
      <c r="H206" s="100"/>
      <c r="I206" s="100"/>
      <c r="J206" s="100"/>
      <c r="K206" s="100"/>
    </row>
    <row r="207" spans="1:11" ht="21.75" customHeight="1" x14ac:dyDescent="0.3">
      <c r="A207" s="100"/>
      <c r="B207" s="131" t="s">
        <v>235</v>
      </c>
      <c r="C207" s="107" t="s">
        <v>322</v>
      </c>
      <c r="D207" s="108"/>
      <c r="E207" s="108"/>
      <c r="F207" s="108"/>
      <c r="G207" s="109"/>
      <c r="H207" s="108"/>
      <c r="I207" s="110" t="s">
        <v>42</v>
      </c>
      <c r="J207" s="111" t="s">
        <v>50</v>
      </c>
      <c r="K207" s="105">
        <v>1</v>
      </c>
    </row>
    <row r="208" spans="1:11" ht="14.4" x14ac:dyDescent="0.3">
      <c r="A208" s="100"/>
      <c r="B208" s="132">
        <f>B193+1</f>
        <v>2</v>
      </c>
      <c r="C208" s="21" t="e">
        <f>#REF!</f>
        <v>#REF!</v>
      </c>
      <c r="D208" s="113"/>
      <c r="E208" s="113"/>
      <c r="F208" s="114"/>
      <c r="G208" s="113"/>
      <c r="H208" s="115" t="str">
        <f t="shared" ref="H208:H217" si="12">IF(PRODUCT(D208,E208,F208,G208,I208)=0,"",PRODUCT(D208,E208,F208,G208,I208))</f>
        <v/>
      </c>
      <c r="I208" s="116"/>
      <c r="J208" s="111" t="s">
        <v>54</v>
      </c>
      <c r="K208" s="105">
        <v>1</v>
      </c>
    </row>
    <row r="209" spans="1:11" ht="14.4" x14ac:dyDescent="0.3">
      <c r="A209" s="100"/>
      <c r="B209" s="133"/>
      <c r="C209" s="134"/>
      <c r="D209" s="119"/>
      <c r="E209" s="119"/>
      <c r="F209" s="119"/>
      <c r="G209" s="119"/>
      <c r="H209" s="121" t="str">
        <f t="shared" si="12"/>
        <v/>
      </c>
      <c r="I209" s="122"/>
      <c r="J209" s="111" t="s">
        <v>56</v>
      </c>
      <c r="K209" s="105">
        <v>1</v>
      </c>
    </row>
    <row r="210" spans="1:11" ht="14.4" x14ac:dyDescent="0.3">
      <c r="A210" s="100"/>
      <c r="B210" s="116"/>
      <c r="C210" s="77" t="s">
        <v>344</v>
      </c>
      <c r="D210" s="119">
        <v>5</v>
      </c>
      <c r="E210" s="119"/>
      <c r="F210" s="119"/>
      <c r="G210" s="119"/>
      <c r="H210" s="121" t="str">
        <f t="shared" si="12"/>
        <v/>
      </c>
      <c r="I210" s="122">
        <v>0</v>
      </c>
      <c r="J210" s="111" t="s">
        <v>58</v>
      </c>
      <c r="K210" s="105">
        <v>1</v>
      </c>
    </row>
    <row r="211" spans="1:11" ht="14.4" x14ac:dyDescent="0.3">
      <c r="A211" s="100"/>
      <c r="B211" s="116"/>
      <c r="C211" s="77" t="s">
        <v>342</v>
      </c>
      <c r="D211" s="119">
        <v>1</v>
      </c>
      <c r="E211" s="119"/>
      <c r="F211" s="119"/>
      <c r="G211" s="119"/>
      <c r="H211" s="121" t="str">
        <f t="shared" si="12"/>
        <v/>
      </c>
      <c r="I211" s="122">
        <v>0</v>
      </c>
      <c r="J211" s="111" t="s">
        <v>60</v>
      </c>
      <c r="K211" s="105">
        <v>1</v>
      </c>
    </row>
    <row r="212" spans="1:11" ht="14.4" x14ac:dyDescent="0.3">
      <c r="A212" s="100"/>
      <c r="B212" s="116"/>
      <c r="C212" s="77"/>
      <c r="D212" s="119"/>
      <c r="E212" s="119"/>
      <c r="F212" s="119"/>
      <c r="G212" s="119"/>
      <c r="H212" s="121" t="str">
        <f t="shared" si="12"/>
        <v/>
      </c>
      <c r="I212" s="122"/>
      <c r="J212" s="111" t="s">
        <v>32</v>
      </c>
      <c r="K212" s="105">
        <v>1</v>
      </c>
    </row>
    <row r="213" spans="1:11" ht="14.4" x14ac:dyDescent="0.3">
      <c r="A213" s="100"/>
      <c r="B213" s="116"/>
      <c r="C213" s="118"/>
      <c r="D213" s="119"/>
      <c r="E213" s="119"/>
      <c r="F213" s="119"/>
      <c r="G213" s="119"/>
      <c r="H213" s="121" t="str">
        <f t="shared" si="12"/>
        <v/>
      </c>
      <c r="I213" s="122"/>
      <c r="J213" s="111" t="s">
        <v>89</v>
      </c>
      <c r="K213" s="105">
        <v>1</v>
      </c>
    </row>
    <row r="214" spans="1:11" ht="14.4" x14ac:dyDescent="0.3">
      <c r="A214" s="100"/>
      <c r="B214" s="116"/>
      <c r="C214" s="118"/>
      <c r="D214" s="119"/>
      <c r="E214" s="119"/>
      <c r="F214" s="119"/>
      <c r="G214" s="119"/>
      <c r="H214" s="121" t="str">
        <f t="shared" si="12"/>
        <v/>
      </c>
      <c r="I214" s="122"/>
      <c r="J214" s="100"/>
      <c r="K214" s="100"/>
    </row>
    <row r="215" spans="1:11" ht="14.4" x14ac:dyDescent="0.3">
      <c r="A215" s="100"/>
      <c r="B215" s="116"/>
      <c r="C215" s="118"/>
      <c r="D215" s="119"/>
      <c r="E215" s="119"/>
      <c r="F215" s="119"/>
      <c r="G215" s="119"/>
      <c r="H215" s="121" t="str">
        <f t="shared" si="12"/>
        <v/>
      </c>
      <c r="I215" s="122"/>
      <c r="J215" s="100"/>
      <c r="K215" s="100"/>
    </row>
    <row r="216" spans="1:11" ht="14.4" x14ac:dyDescent="0.3">
      <c r="A216" s="100"/>
      <c r="B216" s="116"/>
      <c r="C216" s="114"/>
      <c r="D216" s="119"/>
      <c r="E216" s="119"/>
      <c r="F216" s="119"/>
      <c r="G216" s="119"/>
      <c r="H216" s="121" t="str">
        <f t="shared" si="12"/>
        <v/>
      </c>
      <c r="I216" s="122"/>
      <c r="J216" s="100"/>
      <c r="K216" s="100"/>
    </row>
    <row r="217" spans="1:11" ht="14.4" x14ac:dyDescent="0.3">
      <c r="A217" s="100"/>
      <c r="B217" s="116"/>
      <c r="C217" s="114"/>
      <c r="D217" s="119"/>
      <c r="E217" s="119"/>
      <c r="F217" s="119"/>
      <c r="G217" s="119"/>
      <c r="H217" s="121" t="str">
        <f t="shared" si="12"/>
        <v/>
      </c>
      <c r="I217" s="122"/>
      <c r="J217" s="100"/>
      <c r="K217" s="100"/>
    </row>
    <row r="218" spans="1:11" ht="14.4" x14ac:dyDescent="0.3">
      <c r="A218" s="100"/>
      <c r="B218" s="124"/>
      <c r="C218" s="125"/>
      <c r="D218" s="125"/>
      <c r="E218" s="126"/>
      <c r="F218" s="501" t="s">
        <v>85</v>
      </c>
      <c r="G218" s="478"/>
      <c r="H218" s="127" t="str">
        <f>IF(SUM(H208:H217)=0,"",SUM(H208:H217))</f>
        <v/>
      </c>
      <c r="I218" s="128" t="str">
        <f>IF(I207="1%steel","cft",IF(I207="1.5%steel","cft",IF(I207="2%steel","cft",I207)))</f>
        <v>No</v>
      </c>
      <c r="J218" s="100"/>
      <c r="K218" s="100"/>
    </row>
    <row r="219" spans="1:11" ht="14.4" x14ac:dyDescent="0.3">
      <c r="A219" s="100"/>
      <c r="B219" s="100"/>
      <c r="C219" s="100"/>
      <c r="D219" s="100"/>
      <c r="E219" s="100"/>
      <c r="F219" s="502" t="s">
        <v>86</v>
      </c>
      <c r="G219" s="476"/>
      <c r="H219" s="129">
        <v>0</v>
      </c>
      <c r="I219" s="130" t="str">
        <f>I218</f>
        <v>No</v>
      </c>
      <c r="J219" s="100"/>
      <c r="K219" s="100"/>
    </row>
    <row r="220" spans="1:11" ht="14.4" x14ac:dyDescent="0.3">
      <c r="A220" s="100"/>
      <c r="B220" s="100"/>
      <c r="C220" s="100"/>
      <c r="D220" s="100"/>
      <c r="E220" s="100"/>
      <c r="F220" s="501" t="s">
        <v>87</v>
      </c>
      <c r="G220" s="478"/>
      <c r="H220" s="127" t="e">
        <f>H219+H218</f>
        <v>#VALUE!</v>
      </c>
      <c r="I220" s="128" t="str">
        <f>I218</f>
        <v>No</v>
      </c>
      <c r="J220" s="100"/>
      <c r="K220" s="100"/>
    </row>
    <row r="221" spans="1:11" ht="14.4" x14ac:dyDescent="0.3">
      <c r="A221" s="100"/>
      <c r="B221" s="100"/>
      <c r="C221" s="100"/>
      <c r="D221" s="100"/>
      <c r="E221" s="100"/>
      <c r="F221" s="100"/>
      <c r="G221" s="100"/>
      <c r="H221" s="100"/>
      <c r="I221" s="100"/>
      <c r="J221" s="100"/>
      <c r="K221" s="100"/>
    </row>
    <row r="222" spans="1:11" ht="14.4" x14ac:dyDescent="0.3">
      <c r="A222" s="100"/>
      <c r="B222" s="100"/>
      <c r="C222" s="100"/>
      <c r="D222" s="100"/>
      <c r="E222" s="100"/>
      <c r="F222" s="100"/>
      <c r="G222" s="100"/>
      <c r="H222" s="100"/>
      <c r="I222" s="100"/>
      <c r="J222" s="100"/>
      <c r="K222" s="100"/>
    </row>
    <row r="223" spans="1:11" ht="21.75" customHeight="1" x14ac:dyDescent="0.3">
      <c r="A223" s="100"/>
      <c r="B223" s="131" t="s">
        <v>235</v>
      </c>
      <c r="C223" s="107" t="s">
        <v>322</v>
      </c>
      <c r="D223" s="108"/>
      <c r="E223" s="108"/>
      <c r="F223" s="108"/>
      <c r="G223" s="109"/>
      <c r="H223" s="108"/>
      <c r="I223" s="110" t="s">
        <v>42</v>
      </c>
      <c r="J223" s="111" t="s">
        <v>50</v>
      </c>
      <c r="K223" s="105">
        <v>1</v>
      </c>
    </row>
    <row r="224" spans="1:11" ht="40.200000000000003" x14ac:dyDescent="0.3">
      <c r="A224" s="100"/>
      <c r="B224" s="132">
        <f>B208+1</f>
        <v>3</v>
      </c>
      <c r="C224" s="21" t="str">
        <f>'04-B.O.Q Electrical WORK'!D18</f>
        <v>MCB (10A)
Providing and installing a 10A miniature circuit breaker (MCB), 6kA breaking capacity, conforming to IEC 60898.</v>
      </c>
      <c r="D224" s="113"/>
      <c r="E224" s="113"/>
      <c r="F224" s="114"/>
      <c r="G224" s="113"/>
      <c r="H224" s="115" t="str">
        <f t="shared" ref="H224:H233" si="13">IF(PRODUCT(D224,E224,F224,G224,I224)=0,"",PRODUCT(D224,E224,F224,G224,I224))</f>
        <v/>
      </c>
      <c r="I224" s="116"/>
      <c r="J224" s="111" t="s">
        <v>54</v>
      </c>
      <c r="K224" s="105">
        <v>1</v>
      </c>
    </row>
    <row r="225" spans="1:11" ht="14.4" x14ac:dyDescent="0.3">
      <c r="A225" s="100"/>
      <c r="B225" s="133"/>
      <c r="C225" s="134"/>
      <c r="D225" s="119"/>
      <c r="E225" s="119"/>
      <c r="F225" s="119"/>
      <c r="G225" s="119"/>
      <c r="H225" s="121" t="str">
        <f t="shared" si="13"/>
        <v/>
      </c>
      <c r="I225" s="122"/>
      <c r="J225" s="111" t="s">
        <v>56</v>
      </c>
      <c r="K225" s="105">
        <v>1</v>
      </c>
    </row>
    <row r="226" spans="1:11" ht="14.4" x14ac:dyDescent="0.3">
      <c r="A226" s="100"/>
      <c r="B226" s="116"/>
      <c r="C226" s="77" t="s">
        <v>345</v>
      </c>
      <c r="D226" s="119">
        <v>6</v>
      </c>
      <c r="E226" s="119"/>
      <c r="F226" s="119"/>
      <c r="G226" s="119"/>
      <c r="H226" s="121">
        <f t="shared" si="13"/>
        <v>6</v>
      </c>
      <c r="I226" s="122"/>
      <c r="J226" s="111" t="s">
        <v>58</v>
      </c>
      <c r="K226" s="105">
        <v>1</v>
      </c>
    </row>
    <row r="227" spans="1:11" ht="14.4" x14ac:dyDescent="0.3">
      <c r="A227" s="100"/>
      <c r="B227" s="116"/>
      <c r="C227" s="77"/>
      <c r="D227" s="119"/>
      <c r="E227" s="119"/>
      <c r="F227" s="119"/>
      <c r="G227" s="119"/>
      <c r="H227" s="121" t="str">
        <f t="shared" si="13"/>
        <v/>
      </c>
      <c r="I227" s="122"/>
      <c r="J227" s="111" t="s">
        <v>60</v>
      </c>
      <c r="K227" s="105">
        <v>1</v>
      </c>
    </row>
    <row r="228" spans="1:11" ht="14.4" x14ac:dyDescent="0.3">
      <c r="A228" s="100"/>
      <c r="B228" s="116"/>
      <c r="C228" s="77"/>
      <c r="D228" s="119"/>
      <c r="E228" s="119"/>
      <c r="F228" s="119"/>
      <c r="G228" s="119"/>
      <c r="H228" s="121" t="str">
        <f t="shared" si="13"/>
        <v/>
      </c>
      <c r="I228" s="122"/>
      <c r="J228" s="111" t="s">
        <v>32</v>
      </c>
      <c r="K228" s="105">
        <v>1</v>
      </c>
    </row>
    <row r="229" spans="1:11" ht="14.4" x14ac:dyDescent="0.3">
      <c r="A229" s="100"/>
      <c r="B229" s="116"/>
      <c r="C229" s="118"/>
      <c r="D229" s="119"/>
      <c r="E229" s="119"/>
      <c r="F229" s="119"/>
      <c r="G229" s="119"/>
      <c r="H229" s="121" t="str">
        <f t="shared" si="13"/>
        <v/>
      </c>
      <c r="I229" s="122"/>
      <c r="J229" s="100"/>
      <c r="K229" s="100"/>
    </row>
    <row r="230" spans="1:11" ht="14.4" x14ac:dyDescent="0.3">
      <c r="A230" s="100"/>
      <c r="B230" s="116"/>
      <c r="C230" s="118"/>
      <c r="D230" s="119"/>
      <c r="E230" s="119"/>
      <c r="F230" s="119"/>
      <c r="G230" s="119"/>
      <c r="H230" s="121" t="str">
        <f t="shared" si="13"/>
        <v/>
      </c>
      <c r="I230" s="122"/>
      <c r="J230" s="100"/>
      <c r="K230" s="100"/>
    </row>
    <row r="231" spans="1:11" ht="14.4" x14ac:dyDescent="0.3">
      <c r="A231" s="100"/>
      <c r="B231" s="116"/>
      <c r="C231" s="118"/>
      <c r="D231" s="119"/>
      <c r="E231" s="119"/>
      <c r="F231" s="119"/>
      <c r="G231" s="119"/>
      <c r="H231" s="121" t="str">
        <f t="shared" si="13"/>
        <v/>
      </c>
      <c r="I231" s="122"/>
      <c r="J231" s="100"/>
      <c r="K231" s="100"/>
    </row>
    <row r="232" spans="1:11" ht="14.4" x14ac:dyDescent="0.3">
      <c r="A232" s="100"/>
      <c r="B232" s="116"/>
      <c r="C232" s="114"/>
      <c r="D232" s="119"/>
      <c r="E232" s="119"/>
      <c r="F232" s="119"/>
      <c r="G232" s="119"/>
      <c r="H232" s="121" t="str">
        <f t="shared" si="13"/>
        <v/>
      </c>
      <c r="I232" s="122"/>
      <c r="J232" s="100"/>
      <c r="K232" s="100"/>
    </row>
    <row r="233" spans="1:11" ht="14.4" x14ac:dyDescent="0.3">
      <c r="A233" s="100"/>
      <c r="B233" s="116"/>
      <c r="C233" s="114"/>
      <c r="D233" s="119"/>
      <c r="E233" s="119"/>
      <c r="F233" s="119"/>
      <c r="G233" s="119"/>
      <c r="H233" s="121" t="str">
        <f t="shared" si="13"/>
        <v/>
      </c>
      <c r="I233" s="122"/>
      <c r="J233" s="100"/>
      <c r="K233" s="100"/>
    </row>
    <row r="234" spans="1:11" ht="14.4" x14ac:dyDescent="0.3">
      <c r="A234" s="100"/>
      <c r="B234" s="124"/>
      <c r="C234" s="125"/>
      <c r="D234" s="125"/>
      <c r="E234" s="126"/>
      <c r="F234" s="501" t="s">
        <v>85</v>
      </c>
      <c r="G234" s="478"/>
      <c r="H234" s="127">
        <f>IF(SUM(H224:H233)=0,"",SUM(H224:H233))</f>
        <v>6</v>
      </c>
      <c r="I234" s="128" t="str">
        <f>IF(I223="1%steel","cft",IF(I223="1.5%steel","cft",IF(I223="2%steel","cft",I223)))</f>
        <v>No</v>
      </c>
      <c r="J234" s="100"/>
      <c r="K234" s="100"/>
    </row>
    <row r="235" spans="1:11" ht="14.4" x14ac:dyDescent="0.3">
      <c r="A235" s="100"/>
      <c r="B235" s="100"/>
      <c r="C235" s="100"/>
      <c r="D235" s="100"/>
      <c r="E235" s="100"/>
      <c r="F235" s="502" t="s">
        <v>86</v>
      </c>
      <c r="G235" s="476"/>
      <c r="H235" s="129">
        <v>0</v>
      </c>
      <c r="I235" s="130" t="str">
        <f>I234</f>
        <v>No</v>
      </c>
      <c r="J235" s="100"/>
      <c r="K235" s="100"/>
    </row>
    <row r="236" spans="1:11" ht="14.4" x14ac:dyDescent="0.3">
      <c r="A236" s="100"/>
      <c r="B236" s="100"/>
      <c r="C236" s="100"/>
      <c r="D236" s="100"/>
      <c r="E236" s="100"/>
      <c r="F236" s="501" t="s">
        <v>87</v>
      </c>
      <c r="G236" s="478"/>
      <c r="H236" s="127">
        <f>H235+H234</f>
        <v>6</v>
      </c>
      <c r="I236" s="128" t="str">
        <f>I234</f>
        <v>No</v>
      </c>
      <c r="J236" s="100"/>
      <c r="K236" s="100"/>
    </row>
    <row r="237" spans="1:11" ht="14.4" x14ac:dyDescent="0.3">
      <c r="A237" s="100"/>
      <c r="B237" s="100"/>
      <c r="C237" s="100"/>
      <c r="D237" s="100"/>
      <c r="E237" s="100"/>
      <c r="F237" s="100"/>
      <c r="G237" s="100"/>
      <c r="H237" s="100"/>
      <c r="I237" s="100"/>
      <c r="J237" s="100"/>
      <c r="K237" s="100"/>
    </row>
    <row r="238" spans="1:11" ht="14.4" x14ac:dyDescent="0.3">
      <c r="A238" s="100"/>
      <c r="B238" s="100"/>
      <c r="C238" s="100"/>
      <c r="D238" s="100"/>
      <c r="E238" s="100"/>
      <c r="F238" s="100"/>
      <c r="G238" s="100"/>
      <c r="H238" s="100"/>
      <c r="I238" s="100"/>
      <c r="J238" s="100"/>
      <c r="K238" s="100"/>
    </row>
    <row r="239" spans="1:11" ht="21.75" customHeight="1" x14ac:dyDescent="0.3">
      <c r="A239" s="100"/>
      <c r="B239" s="131" t="s">
        <v>235</v>
      </c>
      <c r="C239" s="107" t="s">
        <v>322</v>
      </c>
      <c r="D239" s="108"/>
      <c r="E239" s="108"/>
      <c r="F239" s="108"/>
      <c r="G239" s="109"/>
      <c r="H239" s="108"/>
      <c r="I239" s="110" t="s">
        <v>42</v>
      </c>
      <c r="J239" s="111" t="s">
        <v>50</v>
      </c>
      <c r="K239" s="105">
        <v>1</v>
      </c>
    </row>
    <row r="240" spans="1:11" ht="40.200000000000003" x14ac:dyDescent="0.3">
      <c r="A240" s="100"/>
      <c r="B240" s="132">
        <f>B224+1</f>
        <v>4</v>
      </c>
      <c r="C240" s="21" t="str">
        <f>'04-B.O.Q Electrical WORK'!D19</f>
        <v>MCB (15A)
Providing and installation of 15A MCB, conforming to IEC 60898.</v>
      </c>
      <c r="D240" s="113"/>
      <c r="E240" s="113"/>
      <c r="F240" s="114"/>
      <c r="G240" s="113"/>
      <c r="H240" s="115" t="str">
        <f t="shared" ref="H240:H250" si="14">IF(PRODUCT(D240,E240,F240,G240,I240)=0,"",PRODUCT(D240,E240,F240,G240,I240))</f>
        <v/>
      </c>
      <c r="I240" s="116"/>
      <c r="J240" s="111" t="s">
        <v>54</v>
      </c>
      <c r="K240" s="105">
        <v>1</v>
      </c>
    </row>
    <row r="241" spans="1:11" ht="14.4" x14ac:dyDescent="0.3">
      <c r="A241" s="100"/>
      <c r="B241" s="133"/>
      <c r="C241" s="134"/>
      <c r="D241" s="119"/>
      <c r="E241" s="119"/>
      <c r="F241" s="119"/>
      <c r="G241" s="119"/>
      <c r="H241" s="121" t="str">
        <f t="shared" si="14"/>
        <v/>
      </c>
      <c r="I241" s="122"/>
      <c r="J241" s="111" t="s">
        <v>56</v>
      </c>
      <c r="K241" s="105">
        <v>1</v>
      </c>
    </row>
    <row r="242" spans="1:11" ht="14.4" x14ac:dyDescent="0.3">
      <c r="A242" s="100"/>
      <c r="B242" s="116"/>
      <c r="C242" s="77" t="s">
        <v>346</v>
      </c>
      <c r="D242" s="119">
        <v>2</v>
      </c>
      <c r="E242" s="119"/>
      <c r="F242" s="119"/>
      <c r="G242" s="119"/>
      <c r="H242" s="121">
        <f t="shared" si="14"/>
        <v>2</v>
      </c>
      <c r="I242" s="122"/>
      <c r="J242" s="111" t="s">
        <v>58</v>
      </c>
      <c r="K242" s="105">
        <v>1</v>
      </c>
    </row>
    <row r="243" spans="1:11" ht="14.4" x14ac:dyDescent="0.3">
      <c r="A243" s="100"/>
      <c r="B243" s="116"/>
      <c r="C243" s="77"/>
      <c r="D243" s="119"/>
      <c r="E243" s="119"/>
      <c r="F243" s="119"/>
      <c r="G243" s="119"/>
      <c r="H243" s="121" t="str">
        <f t="shared" si="14"/>
        <v/>
      </c>
      <c r="I243" s="122"/>
      <c r="J243" s="111" t="s">
        <v>60</v>
      </c>
      <c r="K243" s="105">
        <v>1</v>
      </c>
    </row>
    <row r="244" spans="1:11" ht="14.4" x14ac:dyDescent="0.3">
      <c r="A244" s="100"/>
      <c r="B244" s="116"/>
      <c r="C244" s="77"/>
      <c r="D244" s="119"/>
      <c r="E244" s="119"/>
      <c r="F244" s="119"/>
      <c r="G244" s="119"/>
      <c r="H244" s="121" t="str">
        <f t="shared" si="14"/>
        <v/>
      </c>
      <c r="I244" s="122"/>
      <c r="J244" s="111" t="s">
        <v>32</v>
      </c>
      <c r="K244" s="105">
        <v>1</v>
      </c>
    </row>
    <row r="245" spans="1:11" ht="14.4" x14ac:dyDescent="0.3">
      <c r="A245" s="100"/>
      <c r="B245" s="116"/>
      <c r="C245" s="118"/>
      <c r="D245" s="119"/>
      <c r="E245" s="119"/>
      <c r="F245" s="119"/>
      <c r="G245" s="119"/>
      <c r="H245" s="121" t="str">
        <f t="shared" si="14"/>
        <v/>
      </c>
      <c r="I245" s="122"/>
      <c r="J245" s="111" t="s">
        <v>89</v>
      </c>
      <c r="K245" s="105">
        <v>1</v>
      </c>
    </row>
    <row r="246" spans="1:11" ht="14.4" x14ac:dyDescent="0.3">
      <c r="A246" s="100"/>
      <c r="B246" s="116"/>
      <c r="C246" s="118"/>
      <c r="D246" s="119"/>
      <c r="E246" s="119"/>
      <c r="F246" s="119"/>
      <c r="G246" s="119"/>
      <c r="H246" s="121" t="str">
        <f t="shared" si="14"/>
        <v/>
      </c>
      <c r="I246" s="122"/>
      <c r="J246" s="100"/>
      <c r="K246" s="100"/>
    </row>
    <row r="247" spans="1:11" ht="14.4" x14ac:dyDescent="0.3">
      <c r="A247" s="100"/>
      <c r="B247" s="116"/>
      <c r="C247" s="118"/>
      <c r="D247" s="119"/>
      <c r="E247" s="119"/>
      <c r="F247" s="119"/>
      <c r="G247" s="119"/>
      <c r="H247" s="121" t="str">
        <f t="shared" si="14"/>
        <v/>
      </c>
      <c r="I247" s="122"/>
      <c r="J247" s="100"/>
      <c r="K247" s="100"/>
    </row>
    <row r="248" spans="1:11" ht="14.4" x14ac:dyDescent="0.3">
      <c r="A248" s="100"/>
      <c r="B248" s="116"/>
      <c r="C248" s="118"/>
      <c r="D248" s="119"/>
      <c r="E248" s="119"/>
      <c r="F248" s="119"/>
      <c r="G248" s="119"/>
      <c r="H248" s="121" t="str">
        <f t="shared" si="14"/>
        <v/>
      </c>
      <c r="I248" s="122"/>
      <c r="J248" s="100"/>
      <c r="K248" s="100"/>
    </row>
    <row r="249" spans="1:11" ht="14.4" x14ac:dyDescent="0.3">
      <c r="A249" s="100"/>
      <c r="B249" s="116"/>
      <c r="C249" s="114"/>
      <c r="D249" s="119"/>
      <c r="E249" s="119"/>
      <c r="F249" s="119"/>
      <c r="G249" s="119"/>
      <c r="H249" s="121" t="str">
        <f t="shared" si="14"/>
        <v/>
      </c>
      <c r="I249" s="122"/>
      <c r="J249" s="100"/>
      <c r="K249" s="100"/>
    </row>
    <row r="250" spans="1:11" ht="14.4" x14ac:dyDescent="0.3">
      <c r="A250" s="100"/>
      <c r="B250" s="116"/>
      <c r="C250" s="114"/>
      <c r="D250" s="119"/>
      <c r="E250" s="119"/>
      <c r="F250" s="119"/>
      <c r="G250" s="119"/>
      <c r="H250" s="121" t="str">
        <f t="shared" si="14"/>
        <v/>
      </c>
      <c r="I250" s="122"/>
      <c r="J250" s="100"/>
      <c r="K250" s="100"/>
    </row>
    <row r="251" spans="1:11" ht="14.4" x14ac:dyDescent="0.3">
      <c r="A251" s="100"/>
      <c r="B251" s="124"/>
      <c r="C251" s="125"/>
      <c r="D251" s="125"/>
      <c r="E251" s="126"/>
      <c r="F251" s="501" t="s">
        <v>85</v>
      </c>
      <c r="G251" s="478"/>
      <c r="H251" s="127">
        <f>IF(SUM(H240:H250)=0,"",SUM(H240:H250))</f>
        <v>2</v>
      </c>
      <c r="I251" s="128" t="str">
        <f>IF(I239="1%steel","cft",IF(I239="1.5%steel","cft",IF(I239="2%steel","cft",I239)))</f>
        <v>No</v>
      </c>
      <c r="J251" s="100"/>
      <c r="K251" s="100"/>
    </row>
    <row r="252" spans="1:11" ht="14.4" x14ac:dyDescent="0.3">
      <c r="A252" s="100"/>
      <c r="B252" s="100"/>
      <c r="C252" s="100"/>
      <c r="D252" s="100"/>
      <c r="E252" s="100"/>
      <c r="F252" s="502" t="s">
        <v>86</v>
      </c>
      <c r="G252" s="476"/>
      <c r="H252" s="129">
        <v>0</v>
      </c>
      <c r="I252" s="130" t="str">
        <f>I251</f>
        <v>No</v>
      </c>
      <c r="J252" s="100"/>
      <c r="K252" s="100"/>
    </row>
    <row r="253" spans="1:11" ht="14.4" x14ac:dyDescent="0.3">
      <c r="A253" s="100"/>
      <c r="B253" s="100"/>
      <c r="C253" s="100"/>
      <c r="D253" s="100"/>
      <c r="E253" s="100"/>
      <c r="F253" s="501" t="s">
        <v>87</v>
      </c>
      <c r="G253" s="478"/>
      <c r="H253" s="127">
        <f>H252+H251</f>
        <v>2</v>
      </c>
      <c r="I253" s="128" t="str">
        <f>I251</f>
        <v>No</v>
      </c>
      <c r="J253" s="100"/>
      <c r="K253" s="100"/>
    </row>
    <row r="254" spans="1:11" ht="14.4" x14ac:dyDescent="0.3">
      <c r="A254" s="100"/>
      <c r="B254" s="100"/>
      <c r="C254" s="100"/>
      <c r="D254" s="100"/>
      <c r="E254" s="100"/>
      <c r="F254" s="100"/>
      <c r="G254" s="100"/>
      <c r="H254" s="100"/>
      <c r="I254" s="100"/>
      <c r="J254" s="100"/>
      <c r="K254" s="100"/>
    </row>
    <row r="255" spans="1:11" ht="14.4" x14ac:dyDescent="0.3">
      <c r="A255" s="100"/>
      <c r="B255" s="100"/>
      <c r="C255" s="100"/>
      <c r="D255" s="100"/>
      <c r="E255" s="100"/>
      <c r="F255" s="100"/>
      <c r="G255" s="100"/>
      <c r="H255" s="100"/>
      <c r="I255" s="100"/>
      <c r="J255" s="100"/>
      <c r="K255" s="100"/>
    </row>
    <row r="256" spans="1:11" ht="21.75" customHeight="1" x14ac:dyDescent="0.3">
      <c r="A256" s="100"/>
      <c r="B256" s="131" t="s">
        <v>235</v>
      </c>
      <c r="C256" s="107" t="s">
        <v>322</v>
      </c>
      <c r="D256" s="108"/>
      <c r="E256" s="108"/>
      <c r="F256" s="108"/>
      <c r="G256" s="109"/>
      <c r="H256" s="108"/>
      <c r="I256" s="110" t="s">
        <v>42</v>
      </c>
      <c r="J256" s="111" t="s">
        <v>50</v>
      </c>
      <c r="K256" s="105">
        <v>1</v>
      </c>
    </row>
    <row r="257" spans="1:11" ht="40.200000000000003" x14ac:dyDescent="0.3">
      <c r="A257" s="100"/>
      <c r="B257" s="132">
        <f>B240+1</f>
        <v>5</v>
      </c>
      <c r="C257" s="21" t="str">
        <f>'04-B.O.Q Electrical WORK'!D20</f>
        <v>MCCB (63A, TP)
Providing and installation of 3-pole MCCB, 63A, 10kA breaking capacity, conforming to IEC 60947.</v>
      </c>
      <c r="D257" s="113"/>
      <c r="E257" s="113"/>
      <c r="F257" s="114"/>
      <c r="G257" s="113"/>
      <c r="H257" s="115" t="str">
        <f t="shared" ref="H257:H266" si="15">IF(PRODUCT(D257,E257,F257,G257,I257)=0,"",PRODUCT(D257,E257,F257,G257,I257))</f>
        <v/>
      </c>
      <c r="I257" s="116"/>
      <c r="J257" s="111" t="s">
        <v>54</v>
      </c>
      <c r="K257" s="105">
        <v>1</v>
      </c>
    </row>
    <row r="258" spans="1:11" ht="14.4" x14ac:dyDescent="0.3">
      <c r="A258" s="100"/>
      <c r="B258" s="133"/>
      <c r="C258" s="134"/>
      <c r="D258" s="119"/>
      <c r="E258" s="119"/>
      <c r="F258" s="119"/>
      <c r="G258" s="119"/>
      <c r="H258" s="121" t="str">
        <f t="shared" si="15"/>
        <v/>
      </c>
      <c r="I258" s="122"/>
      <c r="J258" s="111" t="s">
        <v>56</v>
      </c>
      <c r="K258" s="105">
        <v>1</v>
      </c>
    </row>
    <row r="259" spans="1:11" ht="14.4" x14ac:dyDescent="0.3">
      <c r="A259" s="100"/>
      <c r="B259" s="116"/>
      <c r="C259" s="77" t="s">
        <v>346</v>
      </c>
      <c r="D259" s="119">
        <v>1</v>
      </c>
      <c r="E259" s="119"/>
      <c r="F259" s="119"/>
      <c r="G259" s="119"/>
      <c r="H259" s="121">
        <f t="shared" si="15"/>
        <v>1</v>
      </c>
      <c r="I259" s="122"/>
      <c r="J259" s="111" t="s">
        <v>58</v>
      </c>
      <c r="K259" s="105">
        <v>1</v>
      </c>
    </row>
    <row r="260" spans="1:11" ht="14.4" x14ac:dyDescent="0.3">
      <c r="A260" s="100"/>
      <c r="B260" s="116"/>
      <c r="C260" s="77"/>
      <c r="D260" s="119"/>
      <c r="E260" s="119"/>
      <c r="F260" s="119"/>
      <c r="G260" s="119"/>
      <c r="H260" s="121" t="str">
        <f t="shared" si="15"/>
        <v/>
      </c>
      <c r="I260" s="122"/>
      <c r="J260" s="111" t="s">
        <v>60</v>
      </c>
      <c r="K260" s="105">
        <v>1</v>
      </c>
    </row>
    <row r="261" spans="1:11" ht="14.4" x14ac:dyDescent="0.3">
      <c r="A261" s="100"/>
      <c r="B261" s="116"/>
      <c r="C261" s="77"/>
      <c r="D261" s="119"/>
      <c r="E261" s="119"/>
      <c r="F261" s="119"/>
      <c r="G261" s="119"/>
      <c r="H261" s="121" t="str">
        <f t="shared" si="15"/>
        <v/>
      </c>
      <c r="I261" s="122"/>
      <c r="J261" s="111" t="s">
        <v>32</v>
      </c>
      <c r="K261" s="105">
        <v>1</v>
      </c>
    </row>
    <row r="262" spans="1:11" ht="14.4" x14ac:dyDescent="0.3">
      <c r="A262" s="100"/>
      <c r="B262" s="116"/>
      <c r="C262" s="118"/>
      <c r="D262" s="119"/>
      <c r="E262" s="119"/>
      <c r="F262" s="119"/>
      <c r="G262" s="119"/>
      <c r="H262" s="121" t="str">
        <f t="shared" si="15"/>
        <v/>
      </c>
      <c r="I262" s="122"/>
      <c r="J262" s="100"/>
      <c r="K262" s="100"/>
    </row>
    <row r="263" spans="1:11" ht="14.4" x14ac:dyDescent="0.3">
      <c r="A263" s="100"/>
      <c r="B263" s="116"/>
      <c r="C263" s="118"/>
      <c r="D263" s="119"/>
      <c r="E263" s="119"/>
      <c r="F263" s="119"/>
      <c r="G263" s="119"/>
      <c r="H263" s="121" t="str">
        <f t="shared" si="15"/>
        <v/>
      </c>
      <c r="I263" s="122"/>
      <c r="J263" s="100"/>
      <c r="K263" s="100"/>
    </row>
    <row r="264" spans="1:11" ht="14.4" x14ac:dyDescent="0.3">
      <c r="A264" s="100"/>
      <c r="B264" s="116"/>
      <c r="C264" s="118"/>
      <c r="D264" s="119"/>
      <c r="E264" s="119"/>
      <c r="F264" s="119"/>
      <c r="G264" s="119"/>
      <c r="H264" s="121" t="str">
        <f t="shared" si="15"/>
        <v/>
      </c>
      <c r="I264" s="122"/>
      <c r="J264" s="100"/>
      <c r="K264" s="100"/>
    </row>
    <row r="265" spans="1:11" ht="14.4" x14ac:dyDescent="0.3">
      <c r="A265" s="100"/>
      <c r="B265" s="116"/>
      <c r="C265" s="114"/>
      <c r="D265" s="119"/>
      <c r="E265" s="119"/>
      <c r="F265" s="119"/>
      <c r="G265" s="119"/>
      <c r="H265" s="121" t="str">
        <f t="shared" si="15"/>
        <v/>
      </c>
      <c r="I265" s="122"/>
      <c r="J265" s="100"/>
      <c r="K265" s="100"/>
    </row>
    <row r="266" spans="1:11" ht="14.4" x14ac:dyDescent="0.3">
      <c r="A266" s="100"/>
      <c r="B266" s="116"/>
      <c r="C266" s="114"/>
      <c r="D266" s="119"/>
      <c r="E266" s="119"/>
      <c r="F266" s="119"/>
      <c r="G266" s="119"/>
      <c r="H266" s="121" t="str">
        <f t="shared" si="15"/>
        <v/>
      </c>
      <c r="I266" s="122"/>
      <c r="J266" s="100"/>
      <c r="K266" s="100"/>
    </row>
    <row r="267" spans="1:11" ht="14.4" x14ac:dyDescent="0.3">
      <c r="A267" s="100"/>
      <c r="B267" s="124"/>
      <c r="C267" s="125"/>
      <c r="D267" s="125"/>
      <c r="E267" s="126"/>
      <c r="F267" s="501" t="s">
        <v>85</v>
      </c>
      <c r="G267" s="478"/>
      <c r="H267" s="127">
        <f>IF(SUM(H257:H266)=0,"",SUM(H257:H266))</f>
        <v>1</v>
      </c>
      <c r="I267" s="128" t="str">
        <f>IF(I256="1%steel","cft",IF(I256="1.5%steel","cft",IF(I256="2%steel","cft",I256)))</f>
        <v>No</v>
      </c>
      <c r="J267" s="100"/>
      <c r="K267" s="100"/>
    </row>
    <row r="268" spans="1:11" ht="14.4" x14ac:dyDescent="0.3">
      <c r="A268" s="100"/>
      <c r="B268" s="100"/>
      <c r="C268" s="100"/>
      <c r="D268" s="100"/>
      <c r="E268" s="100"/>
      <c r="F268" s="502" t="s">
        <v>86</v>
      </c>
      <c r="G268" s="476"/>
      <c r="H268" s="129">
        <v>0</v>
      </c>
      <c r="I268" s="130" t="str">
        <f>I267</f>
        <v>No</v>
      </c>
      <c r="J268" s="100"/>
      <c r="K268" s="100"/>
    </row>
    <row r="269" spans="1:11" ht="14.4" x14ac:dyDescent="0.3">
      <c r="A269" s="100"/>
      <c r="B269" s="100"/>
      <c r="C269" s="100"/>
      <c r="D269" s="100"/>
      <c r="E269" s="100"/>
      <c r="F269" s="501" t="s">
        <v>87</v>
      </c>
      <c r="G269" s="478"/>
      <c r="H269" s="127">
        <f>H268+H267</f>
        <v>1</v>
      </c>
      <c r="I269" s="128" t="str">
        <f>I267</f>
        <v>No</v>
      </c>
      <c r="J269" s="100"/>
      <c r="K269" s="100"/>
    </row>
    <row r="270" spans="1:11" ht="14.4" x14ac:dyDescent="0.3">
      <c r="A270" s="100"/>
      <c r="B270" s="100"/>
      <c r="C270" s="100"/>
      <c r="D270" s="100"/>
      <c r="E270" s="100"/>
      <c r="F270" s="100"/>
      <c r="G270" s="100"/>
      <c r="H270" s="100"/>
      <c r="I270" s="100"/>
      <c r="J270" s="100"/>
      <c r="K270" s="100"/>
    </row>
    <row r="271" spans="1:11" ht="14.4" x14ac:dyDescent="0.3">
      <c r="A271" s="100"/>
      <c r="B271" s="100"/>
      <c r="C271" s="100"/>
      <c r="D271" s="100"/>
      <c r="E271" s="100"/>
      <c r="F271" s="100"/>
      <c r="G271" s="100"/>
      <c r="H271" s="100"/>
      <c r="I271" s="100"/>
      <c r="J271" s="100"/>
      <c r="K271" s="100"/>
    </row>
    <row r="272" spans="1:11" ht="21.75" customHeight="1" x14ac:dyDescent="0.3">
      <c r="A272" s="100"/>
      <c r="B272" s="131" t="s">
        <v>235</v>
      </c>
      <c r="C272" s="107" t="s">
        <v>322</v>
      </c>
      <c r="D272" s="108"/>
      <c r="E272" s="108"/>
      <c r="F272" s="108"/>
      <c r="G272" s="109"/>
      <c r="H272" s="108"/>
      <c r="I272" s="110" t="s">
        <v>42</v>
      </c>
      <c r="J272" s="111" t="s">
        <v>50</v>
      </c>
      <c r="K272" s="105">
        <v>1</v>
      </c>
    </row>
    <row r="273" spans="1:11" ht="40.200000000000003" x14ac:dyDescent="0.3">
      <c r="A273" s="100"/>
      <c r="B273" s="132">
        <f>B257+1</f>
        <v>6</v>
      </c>
      <c r="C273" s="21" t="str">
        <f>'04-B.O.Q Electrical WORK'!D21</f>
        <v>Indicator Lights
Providing and installation of LED indicator lamps for panel indication, 220V rated.</v>
      </c>
      <c r="D273" s="113"/>
      <c r="E273" s="113"/>
      <c r="F273" s="114"/>
      <c r="G273" s="113"/>
      <c r="H273" s="115" t="str">
        <f t="shared" ref="H273:H281" si="16">IF(PRODUCT(D273,E273,F273,G273,I273)=0,"",PRODUCT(D273,E273,F273,G273,I273))</f>
        <v/>
      </c>
      <c r="I273" s="116"/>
      <c r="J273" s="111" t="s">
        <v>54</v>
      </c>
      <c r="K273" s="105">
        <v>1</v>
      </c>
    </row>
    <row r="274" spans="1:11" ht="14.4" x14ac:dyDescent="0.3">
      <c r="A274" s="100"/>
      <c r="B274" s="133"/>
      <c r="C274" s="134"/>
      <c r="D274" s="119"/>
      <c r="E274" s="119"/>
      <c r="F274" s="119"/>
      <c r="G274" s="119"/>
      <c r="H274" s="121" t="str">
        <f t="shared" si="16"/>
        <v/>
      </c>
      <c r="I274" s="122"/>
      <c r="J274" s="111" t="s">
        <v>56</v>
      </c>
      <c r="K274" s="105">
        <v>1</v>
      </c>
    </row>
    <row r="275" spans="1:11" ht="14.4" x14ac:dyDescent="0.3">
      <c r="A275" s="100"/>
      <c r="B275" s="116"/>
      <c r="C275" s="77" t="s">
        <v>347</v>
      </c>
      <c r="D275" s="119">
        <v>3</v>
      </c>
      <c r="E275" s="119"/>
      <c r="F275" s="119"/>
      <c r="G275" s="119"/>
      <c r="H275" s="121">
        <f t="shared" si="16"/>
        <v>3</v>
      </c>
      <c r="I275" s="122"/>
      <c r="J275" s="111" t="s">
        <v>58</v>
      </c>
      <c r="K275" s="105">
        <v>1</v>
      </c>
    </row>
    <row r="276" spans="1:11" ht="14.4" x14ac:dyDescent="0.3">
      <c r="A276" s="100"/>
      <c r="B276" s="116"/>
      <c r="C276" s="77"/>
      <c r="D276" s="119"/>
      <c r="E276" s="119"/>
      <c r="F276" s="119"/>
      <c r="G276" s="119"/>
      <c r="H276" s="121" t="str">
        <f t="shared" si="16"/>
        <v/>
      </c>
      <c r="I276" s="122"/>
      <c r="J276" s="111" t="s">
        <v>60</v>
      </c>
      <c r="K276" s="105">
        <v>1</v>
      </c>
    </row>
    <row r="277" spans="1:11" ht="14.4" x14ac:dyDescent="0.3">
      <c r="A277" s="100"/>
      <c r="B277" s="116"/>
      <c r="C277" s="77"/>
      <c r="D277" s="119"/>
      <c r="E277" s="119"/>
      <c r="F277" s="119"/>
      <c r="G277" s="119"/>
      <c r="H277" s="121" t="str">
        <f t="shared" si="16"/>
        <v/>
      </c>
      <c r="I277" s="122"/>
      <c r="J277" s="111" t="s">
        <v>32</v>
      </c>
      <c r="K277" s="105">
        <v>1</v>
      </c>
    </row>
    <row r="278" spans="1:11" ht="14.4" x14ac:dyDescent="0.3">
      <c r="A278" s="100"/>
      <c r="B278" s="116"/>
      <c r="C278" s="118"/>
      <c r="D278" s="119"/>
      <c r="E278" s="119"/>
      <c r="F278" s="119"/>
      <c r="G278" s="119"/>
      <c r="H278" s="121" t="str">
        <f t="shared" si="16"/>
        <v/>
      </c>
      <c r="I278" s="122"/>
      <c r="J278" s="100"/>
      <c r="K278" s="100"/>
    </row>
    <row r="279" spans="1:11" ht="14.4" x14ac:dyDescent="0.3">
      <c r="A279" s="100"/>
      <c r="B279" s="116"/>
      <c r="C279" s="118"/>
      <c r="D279" s="119"/>
      <c r="E279" s="119"/>
      <c r="F279" s="119"/>
      <c r="G279" s="119"/>
      <c r="H279" s="121" t="str">
        <f t="shared" si="16"/>
        <v/>
      </c>
      <c r="I279" s="122"/>
      <c r="J279" s="100"/>
      <c r="K279" s="100"/>
    </row>
    <row r="280" spans="1:11" ht="14.4" x14ac:dyDescent="0.3">
      <c r="A280" s="100"/>
      <c r="B280" s="116"/>
      <c r="C280" s="114"/>
      <c r="D280" s="119"/>
      <c r="E280" s="119"/>
      <c r="F280" s="119"/>
      <c r="G280" s="119"/>
      <c r="H280" s="121" t="str">
        <f t="shared" si="16"/>
        <v/>
      </c>
      <c r="I280" s="122"/>
      <c r="J280" s="100"/>
      <c r="K280" s="100"/>
    </row>
    <row r="281" spans="1:11" ht="14.4" x14ac:dyDescent="0.3">
      <c r="A281" s="100"/>
      <c r="B281" s="116"/>
      <c r="C281" s="114"/>
      <c r="D281" s="119"/>
      <c r="E281" s="119"/>
      <c r="F281" s="119"/>
      <c r="G281" s="119"/>
      <c r="H281" s="121" t="str">
        <f t="shared" si="16"/>
        <v/>
      </c>
      <c r="I281" s="122"/>
      <c r="J281" s="100"/>
      <c r="K281" s="100"/>
    </row>
    <row r="282" spans="1:11" ht="14.4" x14ac:dyDescent="0.3">
      <c r="A282" s="100"/>
      <c r="B282" s="124"/>
      <c r="C282" s="125"/>
      <c r="D282" s="125"/>
      <c r="E282" s="126"/>
      <c r="F282" s="501" t="s">
        <v>85</v>
      </c>
      <c r="G282" s="478"/>
      <c r="H282" s="127">
        <f>IF(SUM(H273:H281)=0,"",SUM(H273:H281))</f>
        <v>3</v>
      </c>
      <c r="I282" s="128" t="str">
        <f>IF(I272="1%steel","cft",IF(I272="1.5%steel","cft",IF(I272="2%steel","cft",I272)))</f>
        <v>No</v>
      </c>
      <c r="J282" s="100"/>
      <c r="K282" s="100"/>
    </row>
    <row r="283" spans="1:11" ht="14.4" x14ac:dyDescent="0.3">
      <c r="A283" s="100"/>
      <c r="B283" s="100"/>
      <c r="C283" s="100"/>
      <c r="D283" s="100"/>
      <c r="E283" s="100"/>
      <c r="F283" s="502" t="s">
        <v>86</v>
      </c>
      <c r="G283" s="476"/>
      <c r="H283" s="129">
        <v>0</v>
      </c>
      <c r="I283" s="130" t="str">
        <f>I282</f>
        <v>No</v>
      </c>
      <c r="J283" s="100"/>
      <c r="K283" s="100"/>
    </row>
    <row r="284" spans="1:11" ht="14.4" x14ac:dyDescent="0.3">
      <c r="A284" s="100"/>
      <c r="B284" s="100"/>
      <c r="C284" s="100"/>
      <c r="D284" s="100"/>
      <c r="E284" s="100"/>
      <c r="F284" s="501" t="s">
        <v>87</v>
      </c>
      <c r="G284" s="478"/>
      <c r="H284" s="127">
        <f>H283+H282</f>
        <v>3</v>
      </c>
      <c r="I284" s="128" t="str">
        <f>I282</f>
        <v>No</v>
      </c>
      <c r="J284" s="100"/>
      <c r="K284" s="100"/>
    </row>
    <row r="285" spans="1:11" ht="14.4" x14ac:dyDescent="0.3">
      <c r="A285" s="100"/>
      <c r="B285" s="100"/>
      <c r="C285" s="100"/>
      <c r="D285" s="100"/>
      <c r="E285" s="100"/>
      <c r="F285" s="100"/>
      <c r="G285" s="100"/>
      <c r="H285" s="100"/>
      <c r="I285" s="100"/>
      <c r="J285" s="100"/>
      <c r="K285" s="100"/>
    </row>
    <row r="286" spans="1:11" ht="14.4" x14ac:dyDescent="0.3">
      <c r="A286" s="100"/>
      <c r="B286" s="100"/>
      <c r="C286" s="100"/>
      <c r="D286" s="100"/>
      <c r="E286" s="100"/>
      <c r="F286" s="100"/>
      <c r="G286" s="100"/>
      <c r="H286" s="100"/>
      <c r="I286" s="100"/>
      <c r="J286" s="100"/>
      <c r="K286" s="100"/>
    </row>
    <row r="287" spans="1:11" ht="21.75" customHeight="1" x14ac:dyDescent="0.3">
      <c r="A287" s="100"/>
      <c r="B287" s="131" t="s">
        <v>235</v>
      </c>
      <c r="C287" s="107" t="s">
        <v>322</v>
      </c>
      <c r="D287" s="108"/>
      <c r="E287" s="108"/>
      <c r="F287" s="108"/>
      <c r="G287" s="109"/>
      <c r="H287" s="108"/>
      <c r="I287" s="110" t="s">
        <v>112</v>
      </c>
      <c r="J287" s="111" t="s">
        <v>50</v>
      </c>
      <c r="K287" s="105">
        <v>1</v>
      </c>
    </row>
    <row r="288" spans="1:11" ht="40.200000000000003" x14ac:dyDescent="0.3">
      <c r="A288" s="100"/>
      <c r="B288" s="132">
        <f>B273+1</f>
        <v>7</v>
      </c>
      <c r="C288" s="21" t="str">
        <f>'04-B.O.Q Electrical WORK'!D22</f>
        <v>Power Plug (15/30A)
Providing and installation of heavy-duty power plug/socket (15/30A), 250V rated.</v>
      </c>
      <c r="D288" s="113"/>
      <c r="E288" s="113"/>
      <c r="F288" s="114"/>
      <c r="G288" s="113"/>
      <c r="H288" s="115" t="str">
        <f t="shared" ref="H288:H298" si="17">IF(PRODUCT(D288,E288,F288,G288,I288)=0,"",PRODUCT(D288,E288,F288,G288,I288))</f>
        <v/>
      </c>
      <c r="I288" s="116"/>
      <c r="J288" s="111" t="s">
        <v>54</v>
      </c>
      <c r="K288" s="105">
        <v>1</v>
      </c>
    </row>
    <row r="289" spans="1:11" ht="14.4" x14ac:dyDescent="0.3">
      <c r="A289" s="100"/>
      <c r="B289" s="133"/>
      <c r="C289" s="134"/>
      <c r="D289" s="119"/>
      <c r="E289" s="119"/>
      <c r="F289" s="119"/>
      <c r="G289" s="119"/>
      <c r="H289" s="121" t="str">
        <f t="shared" si="17"/>
        <v/>
      </c>
      <c r="I289" s="122"/>
      <c r="J289" s="111" t="s">
        <v>56</v>
      </c>
      <c r="K289" s="105">
        <v>1</v>
      </c>
    </row>
    <row r="290" spans="1:11" ht="14.4" x14ac:dyDescent="0.3">
      <c r="A290" s="100"/>
      <c r="B290" s="116"/>
      <c r="C290" s="77" t="s">
        <v>348</v>
      </c>
      <c r="D290" s="119">
        <v>1</v>
      </c>
      <c r="E290" s="119"/>
      <c r="F290" s="119"/>
      <c r="G290" s="119"/>
      <c r="H290" s="121">
        <f t="shared" si="17"/>
        <v>1</v>
      </c>
      <c r="I290" s="122"/>
      <c r="J290" s="111" t="s">
        <v>58</v>
      </c>
      <c r="K290" s="105">
        <v>1</v>
      </c>
    </row>
    <row r="291" spans="1:11" ht="14.4" x14ac:dyDescent="0.3">
      <c r="A291" s="100"/>
      <c r="B291" s="116"/>
      <c r="C291" s="77"/>
      <c r="D291" s="119"/>
      <c r="E291" s="119"/>
      <c r="F291" s="119"/>
      <c r="G291" s="119"/>
      <c r="H291" s="121" t="str">
        <f t="shared" si="17"/>
        <v/>
      </c>
      <c r="I291" s="122"/>
      <c r="J291" s="111" t="s">
        <v>60</v>
      </c>
      <c r="K291" s="105">
        <v>1</v>
      </c>
    </row>
    <row r="292" spans="1:11" ht="14.4" x14ac:dyDescent="0.3">
      <c r="A292" s="100"/>
      <c r="B292" s="116"/>
      <c r="C292" s="77"/>
      <c r="D292" s="119"/>
      <c r="E292" s="119"/>
      <c r="F292" s="119"/>
      <c r="G292" s="119"/>
      <c r="H292" s="121" t="str">
        <f t="shared" si="17"/>
        <v/>
      </c>
      <c r="I292" s="122"/>
      <c r="J292" s="111" t="s">
        <v>32</v>
      </c>
      <c r="K292" s="105">
        <v>1</v>
      </c>
    </row>
    <row r="293" spans="1:11" ht="14.4" x14ac:dyDescent="0.3">
      <c r="A293" s="100"/>
      <c r="B293" s="116"/>
      <c r="C293" s="118"/>
      <c r="D293" s="119"/>
      <c r="E293" s="119"/>
      <c r="F293" s="119"/>
      <c r="G293" s="119"/>
      <c r="H293" s="121" t="str">
        <f t="shared" si="17"/>
        <v/>
      </c>
      <c r="I293" s="122"/>
      <c r="J293" s="111" t="s">
        <v>89</v>
      </c>
      <c r="K293" s="105">
        <v>1</v>
      </c>
    </row>
    <row r="294" spans="1:11" ht="14.4" x14ac:dyDescent="0.3">
      <c r="A294" s="100"/>
      <c r="B294" s="116"/>
      <c r="C294" s="118"/>
      <c r="D294" s="119"/>
      <c r="E294" s="119"/>
      <c r="F294" s="119"/>
      <c r="G294" s="119"/>
      <c r="H294" s="121" t="str">
        <f t="shared" si="17"/>
        <v/>
      </c>
      <c r="I294" s="122"/>
      <c r="J294" s="100"/>
      <c r="K294" s="100"/>
    </row>
    <row r="295" spans="1:11" ht="14.4" x14ac:dyDescent="0.3">
      <c r="A295" s="100"/>
      <c r="B295" s="116"/>
      <c r="C295" s="118"/>
      <c r="D295" s="119"/>
      <c r="E295" s="119"/>
      <c r="F295" s="119"/>
      <c r="G295" s="119"/>
      <c r="H295" s="121" t="str">
        <f t="shared" si="17"/>
        <v/>
      </c>
      <c r="I295" s="122"/>
      <c r="J295" s="100"/>
      <c r="K295" s="100"/>
    </row>
    <row r="296" spans="1:11" ht="14.4" x14ac:dyDescent="0.3">
      <c r="A296" s="100"/>
      <c r="B296" s="116"/>
      <c r="C296" s="118"/>
      <c r="D296" s="119"/>
      <c r="E296" s="119"/>
      <c r="F296" s="119"/>
      <c r="G296" s="119"/>
      <c r="H296" s="121" t="str">
        <f t="shared" si="17"/>
        <v/>
      </c>
      <c r="I296" s="122"/>
      <c r="J296" s="100"/>
      <c r="K296" s="100"/>
    </row>
    <row r="297" spans="1:11" ht="14.4" x14ac:dyDescent="0.3">
      <c r="A297" s="100"/>
      <c r="B297" s="116"/>
      <c r="C297" s="114"/>
      <c r="D297" s="119"/>
      <c r="E297" s="119"/>
      <c r="F297" s="119"/>
      <c r="G297" s="119"/>
      <c r="H297" s="121" t="str">
        <f t="shared" si="17"/>
        <v/>
      </c>
      <c r="I297" s="122"/>
      <c r="J297" s="100"/>
      <c r="K297" s="100"/>
    </row>
    <row r="298" spans="1:11" ht="14.4" x14ac:dyDescent="0.3">
      <c r="A298" s="100"/>
      <c r="B298" s="116"/>
      <c r="C298" s="114"/>
      <c r="D298" s="119"/>
      <c r="E298" s="119"/>
      <c r="F298" s="119"/>
      <c r="G298" s="119"/>
      <c r="H298" s="121" t="str">
        <f t="shared" si="17"/>
        <v/>
      </c>
      <c r="I298" s="122"/>
      <c r="J298" s="100"/>
      <c r="K298" s="100"/>
    </row>
    <row r="299" spans="1:11" ht="14.4" x14ac:dyDescent="0.3">
      <c r="A299" s="100"/>
      <c r="B299" s="124"/>
      <c r="C299" s="125"/>
      <c r="D299" s="125"/>
      <c r="E299" s="126"/>
      <c r="F299" s="501" t="s">
        <v>85</v>
      </c>
      <c r="G299" s="478"/>
      <c r="H299" s="127">
        <f>IF(SUM(H288:H298)=0,"",SUM(H288:H298))</f>
        <v>1</v>
      </c>
      <c r="I299" s="128" t="str">
        <f>IF(I287="1%steel","cft",IF(I287="1.5%steel","cft",IF(I287="2%steel","cft",I287)))</f>
        <v>ft</v>
      </c>
      <c r="J299" s="100"/>
      <c r="K299" s="100"/>
    </row>
    <row r="300" spans="1:11" ht="14.4" x14ac:dyDescent="0.3">
      <c r="A300" s="100"/>
      <c r="B300" s="100"/>
      <c r="C300" s="100"/>
      <c r="D300" s="100"/>
      <c r="E300" s="100"/>
      <c r="F300" s="502" t="s">
        <v>86</v>
      </c>
      <c r="G300" s="476"/>
      <c r="H300" s="129">
        <v>0</v>
      </c>
      <c r="I300" s="130" t="str">
        <f>I299</f>
        <v>ft</v>
      </c>
      <c r="J300" s="100"/>
      <c r="K300" s="100"/>
    </row>
    <row r="301" spans="1:11" ht="14.4" x14ac:dyDescent="0.3">
      <c r="A301" s="100"/>
      <c r="B301" s="100"/>
      <c r="C301" s="100"/>
      <c r="D301" s="100"/>
      <c r="E301" s="100"/>
      <c r="F301" s="501" t="s">
        <v>87</v>
      </c>
      <c r="G301" s="478"/>
      <c r="H301" s="127">
        <f>H300+H299</f>
        <v>1</v>
      </c>
      <c r="I301" s="128" t="str">
        <f>I299</f>
        <v>ft</v>
      </c>
      <c r="J301" s="100"/>
      <c r="K301" s="100"/>
    </row>
    <row r="302" spans="1:11" ht="14.4" x14ac:dyDescent="0.3">
      <c r="A302" s="100"/>
      <c r="B302" s="100"/>
      <c r="C302" s="100"/>
      <c r="D302" s="100"/>
      <c r="E302" s="100"/>
      <c r="F302" s="100"/>
      <c r="G302" s="100"/>
      <c r="H302" s="100"/>
      <c r="I302" s="100"/>
      <c r="J302" s="100"/>
      <c r="K302" s="100"/>
    </row>
    <row r="303" spans="1:11" ht="14.4" x14ac:dyDescent="0.3">
      <c r="A303" s="100"/>
      <c r="B303" s="100"/>
      <c r="C303" s="100"/>
      <c r="D303" s="100"/>
      <c r="E303" s="100"/>
      <c r="F303" s="100"/>
      <c r="G303" s="100"/>
      <c r="H303" s="100"/>
      <c r="I303" s="100"/>
      <c r="J303" s="100"/>
      <c r="K303" s="100"/>
    </row>
    <row r="304" spans="1:11" ht="21.75" customHeight="1" x14ac:dyDescent="0.3">
      <c r="A304" s="100"/>
      <c r="B304" s="131" t="s">
        <v>235</v>
      </c>
      <c r="C304" s="107" t="s">
        <v>322</v>
      </c>
      <c r="D304" s="108"/>
      <c r="E304" s="108"/>
      <c r="F304" s="108"/>
      <c r="G304" s="109"/>
      <c r="H304" s="108"/>
      <c r="I304" s="110" t="s">
        <v>42</v>
      </c>
      <c r="J304" s="111" t="s">
        <v>50</v>
      </c>
      <c r="K304" s="105">
        <v>1</v>
      </c>
    </row>
    <row r="305" spans="1:11" ht="40.200000000000003" x14ac:dyDescent="0.3">
      <c r="A305" s="100"/>
      <c r="B305" s="132">
        <f>B288+1</f>
        <v>8</v>
      </c>
      <c r="C305" s="21" t="str">
        <f>'04-B.O.Q Electrical WORK'!D23</f>
        <v>Light Plug (15A)
Providing and installation of 15A light plug, complete with connections.</v>
      </c>
      <c r="D305" s="113"/>
      <c r="E305" s="113"/>
      <c r="F305" s="114"/>
      <c r="G305" s="113"/>
      <c r="H305" s="115" t="str">
        <f t="shared" ref="H305:H314" si="18">IF(PRODUCT(D305,E305,F305,G305,I305)=0,"",PRODUCT(D305,E305,F305,G305,I305))</f>
        <v/>
      </c>
      <c r="I305" s="116"/>
      <c r="J305" s="111" t="s">
        <v>54</v>
      </c>
      <c r="K305" s="105">
        <v>1</v>
      </c>
    </row>
    <row r="306" spans="1:11" ht="14.4" x14ac:dyDescent="0.3">
      <c r="A306" s="100"/>
      <c r="B306" s="133"/>
      <c r="C306" s="134"/>
      <c r="D306" s="119"/>
      <c r="E306" s="119"/>
      <c r="F306" s="119"/>
      <c r="G306" s="119"/>
      <c r="H306" s="121" t="str">
        <f t="shared" si="18"/>
        <v/>
      </c>
      <c r="I306" s="122"/>
      <c r="J306" s="111" t="s">
        <v>56</v>
      </c>
      <c r="K306" s="105">
        <v>1</v>
      </c>
    </row>
    <row r="307" spans="1:11" ht="14.4" x14ac:dyDescent="0.3">
      <c r="A307" s="100"/>
      <c r="B307" s="116"/>
      <c r="C307" s="77" t="s">
        <v>348</v>
      </c>
      <c r="D307" s="119">
        <v>2</v>
      </c>
      <c r="E307" s="119"/>
      <c r="F307" s="119"/>
      <c r="G307" s="119"/>
      <c r="H307" s="121">
        <f t="shared" si="18"/>
        <v>2</v>
      </c>
      <c r="I307" s="122"/>
      <c r="J307" s="111" t="s">
        <v>58</v>
      </c>
      <c r="K307" s="105">
        <v>1</v>
      </c>
    </row>
    <row r="308" spans="1:11" ht="14.4" x14ac:dyDescent="0.3">
      <c r="A308" s="100"/>
      <c r="B308" s="116"/>
      <c r="C308" s="77"/>
      <c r="D308" s="119"/>
      <c r="E308" s="119"/>
      <c r="F308" s="119"/>
      <c r="G308" s="119"/>
      <c r="H308" s="121" t="str">
        <f t="shared" si="18"/>
        <v/>
      </c>
      <c r="I308" s="122"/>
      <c r="J308" s="111" t="s">
        <v>60</v>
      </c>
      <c r="K308" s="105">
        <v>1</v>
      </c>
    </row>
    <row r="309" spans="1:11" ht="14.4" x14ac:dyDescent="0.3">
      <c r="A309" s="100"/>
      <c r="B309" s="116"/>
      <c r="C309" s="77"/>
      <c r="D309" s="119"/>
      <c r="E309" s="119"/>
      <c r="F309" s="119"/>
      <c r="G309" s="119"/>
      <c r="H309" s="121" t="str">
        <f t="shared" si="18"/>
        <v/>
      </c>
      <c r="I309" s="122"/>
      <c r="J309" s="111" t="s">
        <v>32</v>
      </c>
      <c r="K309" s="105">
        <v>1</v>
      </c>
    </row>
    <row r="310" spans="1:11" ht="14.4" x14ac:dyDescent="0.3">
      <c r="A310" s="100"/>
      <c r="B310" s="116"/>
      <c r="C310" s="118"/>
      <c r="D310" s="119"/>
      <c r="E310" s="119"/>
      <c r="F310" s="119"/>
      <c r="G310" s="119"/>
      <c r="H310" s="121" t="str">
        <f t="shared" si="18"/>
        <v/>
      </c>
      <c r="I310" s="122"/>
      <c r="J310" s="111" t="s">
        <v>89</v>
      </c>
      <c r="K310" s="105">
        <v>1</v>
      </c>
    </row>
    <row r="311" spans="1:11" ht="14.4" x14ac:dyDescent="0.3">
      <c r="A311" s="100"/>
      <c r="B311" s="116"/>
      <c r="C311" s="118"/>
      <c r="D311" s="119"/>
      <c r="E311" s="119"/>
      <c r="F311" s="119"/>
      <c r="G311" s="119"/>
      <c r="H311" s="121" t="str">
        <f t="shared" si="18"/>
        <v/>
      </c>
      <c r="I311" s="122"/>
      <c r="J311" s="100"/>
      <c r="K311" s="100"/>
    </row>
    <row r="312" spans="1:11" ht="14.4" x14ac:dyDescent="0.3">
      <c r="A312" s="100"/>
      <c r="B312" s="116"/>
      <c r="C312" s="118"/>
      <c r="D312" s="119"/>
      <c r="E312" s="119"/>
      <c r="F312" s="119"/>
      <c r="G312" s="119"/>
      <c r="H312" s="121" t="str">
        <f t="shared" si="18"/>
        <v/>
      </c>
      <c r="I312" s="122"/>
      <c r="J312" s="100"/>
      <c r="K312" s="100"/>
    </row>
    <row r="313" spans="1:11" ht="14.4" x14ac:dyDescent="0.3">
      <c r="A313" s="100"/>
      <c r="B313" s="116"/>
      <c r="C313" s="114"/>
      <c r="D313" s="119"/>
      <c r="E313" s="119"/>
      <c r="F313" s="119"/>
      <c r="G313" s="119"/>
      <c r="H313" s="121" t="str">
        <f t="shared" si="18"/>
        <v/>
      </c>
      <c r="I313" s="122"/>
      <c r="J313" s="100"/>
      <c r="K313" s="100"/>
    </row>
    <row r="314" spans="1:11" ht="14.4" x14ac:dyDescent="0.3">
      <c r="A314" s="100"/>
      <c r="B314" s="116"/>
      <c r="C314" s="114"/>
      <c r="D314" s="119"/>
      <c r="E314" s="119"/>
      <c r="F314" s="119"/>
      <c r="G314" s="119"/>
      <c r="H314" s="121" t="str">
        <f t="shared" si="18"/>
        <v/>
      </c>
      <c r="I314" s="122"/>
      <c r="J314" s="100"/>
      <c r="K314" s="100"/>
    </row>
    <row r="315" spans="1:11" ht="14.4" x14ac:dyDescent="0.3">
      <c r="A315" s="100"/>
      <c r="B315" s="124"/>
      <c r="C315" s="125"/>
      <c r="D315" s="125"/>
      <c r="E315" s="126"/>
      <c r="F315" s="501" t="s">
        <v>85</v>
      </c>
      <c r="G315" s="478"/>
      <c r="H315" s="127">
        <f>IF(SUM(H305:H314)=0,"",SUM(H305:H314))</f>
        <v>2</v>
      </c>
      <c r="I315" s="128" t="str">
        <f>IF(I304="1%steel","cft",IF(I304="1.5%steel","cft",IF(I304="2%steel","cft",I304)))</f>
        <v>No</v>
      </c>
      <c r="J315" s="100"/>
      <c r="K315" s="100"/>
    </row>
    <row r="316" spans="1:11" ht="14.4" x14ac:dyDescent="0.3">
      <c r="A316" s="100"/>
      <c r="B316" s="100"/>
      <c r="C316" s="100"/>
      <c r="D316" s="100"/>
      <c r="E316" s="100"/>
      <c r="F316" s="502" t="s">
        <v>86</v>
      </c>
      <c r="G316" s="476"/>
      <c r="H316" s="129">
        <v>0</v>
      </c>
      <c r="I316" s="130" t="str">
        <f>I315</f>
        <v>No</v>
      </c>
      <c r="J316" s="100"/>
      <c r="K316" s="100"/>
    </row>
    <row r="317" spans="1:11" ht="14.4" x14ac:dyDescent="0.3">
      <c r="A317" s="100"/>
      <c r="B317" s="100"/>
      <c r="C317" s="100"/>
      <c r="D317" s="100"/>
      <c r="E317" s="100"/>
      <c r="F317" s="501" t="s">
        <v>87</v>
      </c>
      <c r="G317" s="478"/>
      <c r="H317" s="127">
        <f>H316+H315</f>
        <v>2</v>
      </c>
      <c r="I317" s="128" t="str">
        <f>I315</f>
        <v>No</v>
      </c>
      <c r="J317" s="100"/>
      <c r="K317" s="100"/>
    </row>
    <row r="318" spans="1:11" ht="14.4" x14ac:dyDescent="0.3">
      <c r="A318" s="100"/>
      <c r="B318" s="100"/>
      <c r="C318" s="100"/>
      <c r="D318" s="100"/>
      <c r="E318" s="100"/>
      <c r="F318" s="100"/>
      <c r="G318" s="100"/>
      <c r="H318" s="100"/>
      <c r="I318" s="100"/>
      <c r="J318" s="100"/>
      <c r="K318" s="100"/>
    </row>
    <row r="319" spans="1:11" ht="14.4" x14ac:dyDescent="0.3">
      <c r="A319" s="100"/>
      <c r="B319" s="100"/>
      <c r="C319" s="100"/>
      <c r="D319" s="100"/>
      <c r="E319" s="100"/>
      <c r="F319" s="100"/>
      <c r="G319" s="100"/>
      <c r="H319" s="100"/>
      <c r="I319" s="100"/>
      <c r="J319" s="100"/>
      <c r="K319" s="100"/>
    </row>
    <row r="320" spans="1:11" ht="21.75" customHeight="1" x14ac:dyDescent="0.3">
      <c r="A320" s="100"/>
      <c r="B320" s="131" t="s">
        <v>235</v>
      </c>
      <c r="C320" s="107" t="s">
        <v>322</v>
      </c>
      <c r="D320" s="108"/>
      <c r="E320" s="108"/>
      <c r="F320" s="108"/>
      <c r="G320" s="109"/>
      <c r="H320" s="108"/>
      <c r="I320" s="110" t="s">
        <v>42</v>
      </c>
      <c r="J320" s="111" t="s">
        <v>50</v>
      </c>
      <c r="K320" s="105">
        <v>1</v>
      </c>
    </row>
    <row r="321" spans="1:11" ht="14.4" x14ac:dyDescent="0.3">
      <c r="A321" s="100"/>
      <c r="B321" s="132">
        <f>B305+1</f>
        <v>9</v>
      </c>
      <c r="C321" s="21" t="e">
        <f>#REF!</f>
        <v>#REF!</v>
      </c>
      <c r="D321" s="113"/>
      <c r="E321" s="113"/>
      <c r="F321" s="114"/>
      <c r="G321" s="113"/>
      <c r="H321" s="115" t="str">
        <f t="shared" ref="H321:H330" si="19">IF(PRODUCT(D321,E321,F321,G321,I321)=0,"",PRODUCT(D321,E321,F321,G321,I321))</f>
        <v/>
      </c>
      <c r="I321" s="116"/>
      <c r="J321" s="111" t="s">
        <v>54</v>
      </c>
      <c r="K321" s="105">
        <v>1</v>
      </c>
    </row>
    <row r="322" spans="1:11" ht="14.4" x14ac:dyDescent="0.3">
      <c r="A322" s="100"/>
      <c r="B322" s="133"/>
      <c r="C322" s="134"/>
      <c r="D322" s="119"/>
      <c r="E322" s="119"/>
      <c r="F322" s="119"/>
      <c r="G322" s="119"/>
      <c r="H322" s="121" t="str">
        <f t="shared" si="19"/>
        <v/>
      </c>
      <c r="I322" s="122"/>
      <c r="J322" s="111" t="s">
        <v>56</v>
      </c>
      <c r="K322" s="105">
        <v>1</v>
      </c>
    </row>
    <row r="323" spans="1:11" ht="14.4" x14ac:dyDescent="0.3">
      <c r="A323" s="100"/>
      <c r="B323" s="116"/>
      <c r="C323" s="77" t="s">
        <v>349</v>
      </c>
      <c r="D323" s="119">
        <v>1</v>
      </c>
      <c r="E323" s="119"/>
      <c r="F323" s="119"/>
      <c r="G323" s="119"/>
      <c r="H323" s="121" t="str">
        <f t="shared" si="19"/>
        <v/>
      </c>
      <c r="I323" s="122">
        <v>0</v>
      </c>
      <c r="J323" s="111" t="s">
        <v>58</v>
      </c>
      <c r="K323" s="105">
        <v>1</v>
      </c>
    </row>
    <row r="324" spans="1:11" ht="14.4" x14ac:dyDescent="0.3">
      <c r="A324" s="100"/>
      <c r="B324" s="116"/>
      <c r="C324" s="77"/>
      <c r="D324" s="119"/>
      <c r="E324" s="119"/>
      <c r="F324" s="119"/>
      <c r="G324" s="119"/>
      <c r="H324" s="121" t="str">
        <f t="shared" si="19"/>
        <v/>
      </c>
      <c r="I324" s="122"/>
      <c r="J324" s="111" t="s">
        <v>60</v>
      </c>
      <c r="K324" s="105">
        <v>1</v>
      </c>
    </row>
    <row r="325" spans="1:11" ht="14.4" x14ac:dyDescent="0.3">
      <c r="A325" s="100"/>
      <c r="B325" s="116"/>
      <c r="C325" s="77"/>
      <c r="D325" s="119"/>
      <c r="E325" s="119"/>
      <c r="F325" s="119"/>
      <c r="G325" s="119"/>
      <c r="H325" s="121" t="str">
        <f t="shared" si="19"/>
        <v/>
      </c>
      <c r="I325" s="122"/>
      <c r="J325" s="111" t="s">
        <v>32</v>
      </c>
      <c r="K325" s="105">
        <v>1</v>
      </c>
    </row>
    <row r="326" spans="1:11" ht="14.4" x14ac:dyDescent="0.3">
      <c r="A326" s="100"/>
      <c r="B326" s="116"/>
      <c r="C326" s="118"/>
      <c r="D326" s="119"/>
      <c r="E326" s="119"/>
      <c r="F326" s="119"/>
      <c r="G326" s="119"/>
      <c r="H326" s="121" t="str">
        <f t="shared" si="19"/>
        <v/>
      </c>
      <c r="I326" s="122"/>
      <c r="J326" s="111" t="s">
        <v>89</v>
      </c>
      <c r="K326" s="105">
        <v>1</v>
      </c>
    </row>
    <row r="327" spans="1:11" ht="14.4" x14ac:dyDescent="0.3">
      <c r="A327" s="100"/>
      <c r="B327" s="116"/>
      <c r="C327" s="118"/>
      <c r="D327" s="119"/>
      <c r="E327" s="119"/>
      <c r="F327" s="119"/>
      <c r="G327" s="119"/>
      <c r="H327" s="121" t="str">
        <f t="shared" si="19"/>
        <v/>
      </c>
      <c r="I327" s="122"/>
      <c r="J327" s="100"/>
      <c r="K327" s="100"/>
    </row>
    <row r="328" spans="1:11" ht="14.4" x14ac:dyDescent="0.3">
      <c r="A328" s="100"/>
      <c r="B328" s="116"/>
      <c r="C328" s="118"/>
      <c r="D328" s="119"/>
      <c r="E328" s="119"/>
      <c r="F328" s="119"/>
      <c r="G328" s="119"/>
      <c r="H328" s="121" t="str">
        <f t="shared" si="19"/>
        <v/>
      </c>
      <c r="I328" s="122"/>
      <c r="J328" s="100"/>
      <c r="K328" s="100"/>
    </row>
    <row r="329" spans="1:11" ht="14.4" x14ac:dyDescent="0.3">
      <c r="A329" s="100"/>
      <c r="B329" s="116"/>
      <c r="C329" s="114"/>
      <c r="D329" s="119"/>
      <c r="E329" s="119"/>
      <c r="F329" s="119"/>
      <c r="G329" s="119"/>
      <c r="H329" s="121" t="str">
        <f t="shared" si="19"/>
        <v/>
      </c>
      <c r="I329" s="122"/>
      <c r="J329" s="100"/>
      <c r="K329" s="100"/>
    </row>
    <row r="330" spans="1:11" ht="14.4" x14ac:dyDescent="0.3">
      <c r="A330" s="100"/>
      <c r="B330" s="116"/>
      <c r="C330" s="114"/>
      <c r="D330" s="119"/>
      <c r="E330" s="119"/>
      <c r="F330" s="119"/>
      <c r="G330" s="119"/>
      <c r="H330" s="121" t="str">
        <f t="shared" si="19"/>
        <v/>
      </c>
      <c r="I330" s="122"/>
      <c r="J330" s="100"/>
      <c r="K330" s="100"/>
    </row>
    <row r="331" spans="1:11" ht="14.4" x14ac:dyDescent="0.3">
      <c r="A331" s="100"/>
      <c r="B331" s="124"/>
      <c r="C331" s="125"/>
      <c r="D331" s="125"/>
      <c r="E331" s="126"/>
      <c r="F331" s="501" t="s">
        <v>85</v>
      </c>
      <c r="G331" s="478"/>
      <c r="H331" s="127" t="str">
        <f>IF(SUM(H321:H330)=0,"",SUM(H321:H330))</f>
        <v/>
      </c>
      <c r="I331" s="128" t="str">
        <f>IF(I320="1%steel","cft",IF(I320="1.5%steel","cft",IF(I320="2%steel","cft",I320)))</f>
        <v>No</v>
      </c>
      <c r="J331" s="100"/>
      <c r="K331" s="100"/>
    </row>
    <row r="332" spans="1:11" ht="14.4" x14ac:dyDescent="0.3">
      <c r="A332" s="100"/>
      <c r="B332" s="100"/>
      <c r="C332" s="100"/>
      <c r="D332" s="100"/>
      <c r="E332" s="100"/>
      <c r="F332" s="502" t="s">
        <v>86</v>
      </c>
      <c r="G332" s="476"/>
      <c r="H332" s="129">
        <v>0</v>
      </c>
      <c r="I332" s="130" t="str">
        <f>I331</f>
        <v>No</v>
      </c>
      <c r="J332" s="100"/>
      <c r="K332" s="100"/>
    </row>
    <row r="333" spans="1:11" ht="14.4" x14ac:dyDescent="0.3">
      <c r="A333" s="100"/>
      <c r="B333" s="100"/>
      <c r="C333" s="100"/>
      <c r="D333" s="100"/>
      <c r="E333" s="100"/>
      <c r="F333" s="501" t="s">
        <v>87</v>
      </c>
      <c r="G333" s="478"/>
      <c r="H333" s="127" t="e">
        <f>H332+H331</f>
        <v>#VALUE!</v>
      </c>
      <c r="I333" s="128" t="str">
        <f>I331</f>
        <v>No</v>
      </c>
      <c r="J333" s="100"/>
      <c r="K333" s="100"/>
    </row>
    <row r="334" spans="1:11" ht="14.4" x14ac:dyDescent="0.3">
      <c r="A334" s="100"/>
      <c r="B334" s="100"/>
      <c r="C334" s="100"/>
      <c r="D334" s="100"/>
      <c r="E334" s="100"/>
      <c r="F334" s="100"/>
      <c r="G334" s="100"/>
      <c r="H334" s="100"/>
      <c r="I334" s="100"/>
      <c r="J334" s="100"/>
      <c r="K334" s="100"/>
    </row>
    <row r="335" spans="1:11" ht="14.4" x14ac:dyDescent="0.3">
      <c r="A335" s="100"/>
      <c r="B335" s="100"/>
      <c r="C335" s="100"/>
      <c r="D335" s="100"/>
      <c r="E335" s="100"/>
      <c r="F335" s="100"/>
      <c r="G335" s="100"/>
      <c r="H335" s="100"/>
      <c r="I335" s="100"/>
      <c r="J335" s="100"/>
      <c r="K335" s="100"/>
    </row>
    <row r="336" spans="1:11" ht="21.75" customHeight="1" x14ac:dyDescent="0.3">
      <c r="A336" s="100"/>
      <c r="B336" s="131" t="s">
        <v>235</v>
      </c>
      <c r="C336" s="107" t="s">
        <v>322</v>
      </c>
      <c r="D336" s="108"/>
      <c r="E336" s="108"/>
      <c r="F336" s="108"/>
      <c r="G336" s="109"/>
      <c r="H336" s="108"/>
      <c r="I336" s="110" t="s">
        <v>42</v>
      </c>
      <c r="J336" s="111" t="s">
        <v>50</v>
      </c>
      <c r="K336" s="105">
        <v>1</v>
      </c>
    </row>
    <row r="337" spans="1:11" ht="172.2" x14ac:dyDescent="0.3">
      <c r="A337" s="100"/>
      <c r="B337" s="132">
        <f>B321+1</f>
        <v>10</v>
      </c>
      <c r="C337" s="21" t="str">
        <f>'04-B.O.Q Electrical WORK'!D24</f>
        <v>LED Tube Light (40W)
Providing, supplying, and installing 40W LED Tube Light (As per the approved Material List), complete with all accessories, fixtures, wiring, and connections, conforming to relevant IEC standards. The LED tube light shall have a maximum power consumption of 40W with a minimum 60% energy saving compared to conventional 80W fluorescent tubes, delivering consistent, high-lumen, flicker-free illumination. The fitting shall have a minimum lifespan of 50,000 hours, constructed with a durable shatterproof polycarbonate body, complete in all respects as per approved specifications and as directed by the Engineer.</v>
      </c>
      <c r="D337" s="113"/>
      <c r="E337" s="113"/>
      <c r="F337" s="114"/>
      <c r="G337" s="113"/>
      <c r="H337" s="115" t="str">
        <f t="shared" ref="H337:H344" si="20">IF(PRODUCT(D337,E337,F337,G337,I337)=0,"",PRODUCT(D337,E337,F337,G337,I337))</f>
        <v/>
      </c>
      <c r="I337" s="116"/>
      <c r="J337" s="111" t="s">
        <v>54</v>
      </c>
      <c r="K337" s="105">
        <v>1</v>
      </c>
    </row>
    <row r="338" spans="1:11" ht="14.4" x14ac:dyDescent="0.3">
      <c r="A338" s="100"/>
      <c r="B338" s="133"/>
      <c r="C338" s="134"/>
      <c r="D338" s="119"/>
      <c r="E338" s="119"/>
      <c r="F338" s="119"/>
      <c r="G338" s="119"/>
      <c r="H338" s="121" t="str">
        <f t="shared" si="20"/>
        <v/>
      </c>
      <c r="I338" s="122"/>
      <c r="J338" s="111" t="s">
        <v>56</v>
      </c>
      <c r="K338" s="105">
        <v>1</v>
      </c>
    </row>
    <row r="339" spans="1:11" ht="14.4" x14ac:dyDescent="0.3">
      <c r="A339" s="100"/>
      <c r="B339" s="116"/>
      <c r="C339" s="77" t="s">
        <v>350</v>
      </c>
      <c r="D339" s="119">
        <v>8</v>
      </c>
      <c r="E339" s="119"/>
      <c r="F339" s="119"/>
      <c r="G339" s="119"/>
      <c r="H339" s="121">
        <f t="shared" si="20"/>
        <v>8</v>
      </c>
      <c r="I339" s="122"/>
      <c r="J339" s="111" t="s">
        <v>58</v>
      </c>
      <c r="K339" s="105">
        <v>1</v>
      </c>
    </row>
    <row r="340" spans="1:11" ht="14.4" x14ac:dyDescent="0.3">
      <c r="A340" s="100"/>
      <c r="B340" s="116"/>
      <c r="C340" s="77"/>
      <c r="D340" s="119"/>
      <c r="E340" s="119"/>
      <c r="F340" s="119"/>
      <c r="G340" s="119"/>
      <c r="H340" s="121" t="str">
        <f t="shared" si="20"/>
        <v/>
      </c>
      <c r="I340" s="122"/>
      <c r="J340" s="111" t="s">
        <v>60</v>
      </c>
      <c r="K340" s="105">
        <v>1</v>
      </c>
    </row>
    <row r="341" spans="1:11" ht="14.4" x14ac:dyDescent="0.3">
      <c r="A341" s="100"/>
      <c r="B341" s="116"/>
      <c r="C341" s="77"/>
      <c r="D341" s="119"/>
      <c r="E341" s="119"/>
      <c r="F341" s="119"/>
      <c r="G341" s="119"/>
      <c r="H341" s="121" t="str">
        <f t="shared" si="20"/>
        <v/>
      </c>
      <c r="I341" s="122"/>
      <c r="J341" s="111" t="s">
        <v>32</v>
      </c>
      <c r="K341" s="105">
        <v>1</v>
      </c>
    </row>
    <row r="342" spans="1:11" ht="14.4" x14ac:dyDescent="0.3">
      <c r="A342" s="100"/>
      <c r="B342" s="116"/>
      <c r="C342" s="118"/>
      <c r="D342" s="119"/>
      <c r="E342" s="119"/>
      <c r="F342" s="119"/>
      <c r="G342" s="119"/>
      <c r="H342" s="121" t="str">
        <f t="shared" si="20"/>
        <v/>
      </c>
      <c r="I342" s="122"/>
      <c r="J342" s="100"/>
      <c r="K342" s="100"/>
    </row>
    <row r="343" spans="1:11" ht="14.4" x14ac:dyDescent="0.3">
      <c r="A343" s="100"/>
      <c r="B343" s="116"/>
      <c r="C343" s="114"/>
      <c r="D343" s="119"/>
      <c r="E343" s="119"/>
      <c r="F343" s="119"/>
      <c r="G343" s="119"/>
      <c r="H343" s="121" t="str">
        <f t="shared" si="20"/>
        <v/>
      </c>
      <c r="I343" s="122"/>
      <c r="J343" s="100"/>
      <c r="K343" s="100"/>
    </row>
    <row r="344" spans="1:11" ht="14.4" x14ac:dyDescent="0.3">
      <c r="A344" s="100"/>
      <c r="B344" s="116"/>
      <c r="C344" s="114"/>
      <c r="D344" s="119"/>
      <c r="E344" s="119"/>
      <c r="F344" s="119"/>
      <c r="G344" s="119"/>
      <c r="H344" s="121" t="str">
        <f t="shared" si="20"/>
        <v/>
      </c>
      <c r="I344" s="122"/>
      <c r="J344" s="100"/>
      <c r="K344" s="100"/>
    </row>
    <row r="345" spans="1:11" ht="14.4" x14ac:dyDescent="0.3">
      <c r="A345" s="100"/>
      <c r="B345" s="124"/>
      <c r="C345" s="125"/>
      <c r="D345" s="125"/>
      <c r="E345" s="126"/>
      <c r="F345" s="501" t="s">
        <v>85</v>
      </c>
      <c r="G345" s="478"/>
      <c r="H345" s="127">
        <f>IF(SUM(H337:H344)=0,"",SUM(H337:H344))</f>
        <v>8</v>
      </c>
      <c r="I345" s="128" t="str">
        <f>IF(I336="1%steel","cft",IF(I336="1.5%steel","cft",IF(I336="2%steel","cft",I336)))</f>
        <v>No</v>
      </c>
      <c r="J345" s="100"/>
      <c r="K345" s="100"/>
    </row>
    <row r="346" spans="1:11" ht="14.4" x14ac:dyDescent="0.3">
      <c r="A346" s="100"/>
      <c r="B346" s="100"/>
      <c r="C346" s="100"/>
      <c r="D346" s="100"/>
      <c r="E346" s="100"/>
      <c r="F346" s="502" t="s">
        <v>86</v>
      </c>
      <c r="G346" s="476"/>
      <c r="H346" s="129">
        <v>0</v>
      </c>
      <c r="I346" s="130" t="str">
        <f>I345</f>
        <v>No</v>
      </c>
      <c r="J346" s="100"/>
      <c r="K346" s="100"/>
    </row>
    <row r="347" spans="1:11" ht="14.4" x14ac:dyDescent="0.3">
      <c r="A347" s="100"/>
      <c r="B347" s="100"/>
      <c r="C347" s="100"/>
      <c r="D347" s="100"/>
      <c r="E347" s="100"/>
      <c r="F347" s="501" t="s">
        <v>87</v>
      </c>
      <c r="G347" s="478"/>
      <c r="H347" s="127">
        <f>H346+H345</f>
        <v>8</v>
      </c>
      <c r="I347" s="128" t="str">
        <f>I345</f>
        <v>No</v>
      </c>
      <c r="J347" s="100"/>
      <c r="K347" s="100"/>
    </row>
    <row r="348" spans="1:11" ht="14.4" x14ac:dyDescent="0.3">
      <c r="A348" s="100"/>
      <c r="B348" s="100"/>
      <c r="C348" s="100"/>
      <c r="D348" s="100"/>
      <c r="E348" s="100"/>
      <c r="F348" s="100"/>
      <c r="G348" s="100"/>
      <c r="H348" s="100"/>
      <c r="I348" s="100"/>
      <c r="J348" s="100"/>
      <c r="K348" s="100"/>
    </row>
    <row r="349" spans="1:11" ht="14.4" x14ac:dyDescent="0.3">
      <c r="A349" s="100"/>
      <c r="B349" s="100"/>
      <c r="C349" s="100"/>
      <c r="D349" s="100"/>
      <c r="E349" s="100"/>
      <c r="F349" s="100"/>
      <c r="G349" s="100"/>
      <c r="H349" s="100"/>
      <c r="I349" s="100"/>
      <c r="J349" s="100"/>
      <c r="K349" s="100"/>
    </row>
    <row r="350" spans="1:11" ht="21.75" customHeight="1" x14ac:dyDescent="0.3">
      <c r="A350" s="100"/>
      <c r="B350" s="131" t="s">
        <v>235</v>
      </c>
      <c r="C350" s="107" t="s">
        <v>322</v>
      </c>
      <c r="D350" s="108"/>
      <c r="E350" s="108"/>
      <c r="F350" s="108"/>
      <c r="G350" s="109"/>
      <c r="H350" s="108"/>
      <c r="I350" s="110" t="s">
        <v>42</v>
      </c>
      <c r="J350" s="111" t="s">
        <v>50</v>
      </c>
      <c r="K350" s="105">
        <v>1</v>
      </c>
    </row>
    <row r="351" spans="1:11" ht="185.4" x14ac:dyDescent="0.3">
      <c r="A351" s="100"/>
      <c r="B351" s="132">
        <f>B337+1</f>
        <v>11</v>
      </c>
      <c r="C351" s="21" t="str">
        <f>'04-B.O.Q Electrical WORK'!D25</f>
        <v>Ceiling Fan (56”)
Providing, supplying, and installation of premium quality AC ceiling fan (Pak Fan Deluxe Model 56 or equivalent approved) of 56-inch sweep, complete with GI suspension rod, canopy, blades, and electronic regulator, including all necessary accessories and connections. The fan shall be designed for superior air delivery with a minimum speed of 315 RPM, air displacement of approximately 12,000 CFM, and service value around 170, operating on 220/230V, 50 Hz supply. The fan shall be energy efficient with low power consumption (approx. 70 watts or better), with copper winding motor and provision for stable performance under varying voltage conditions. Complete in all respects as per specifications and as directed by the Engineer.</v>
      </c>
      <c r="D351" s="113"/>
      <c r="E351" s="113"/>
      <c r="F351" s="114"/>
      <c r="G351" s="113"/>
      <c r="H351" s="115" t="str">
        <f t="shared" ref="H351:H359" si="21">IF(PRODUCT(D351,E351,F351,G351,I351)=0,"",PRODUCT(D351,E351,F351,G351,I351))</f>
        <v/>
      </c>
      <c r="I351" s="116"/>
      <c r="J351" s="111" t="s">
        <v>54</v>
      </c>
      <c r="K351" s="105">
        <v>1</v>
      </c>
    </row>
    <row r="352" spans="1:11" ht="14.4" x14ac:dyDescent="0.3">
      <c r="A352" s="100"/>
      <c r="B352" s="133"/>
      <c r="C352" s="134"/>
      <c r="D352" s="119"/>
      <c r="E352" s="119"/>
      <c r="F352" s="119"/>
      <c r="G352" s="119"/>
      <c r="H352" s="121" t="str">
        <f t="shared" si="21"/>
        <v/>
      </c>
      <c r="I352" s="122"/>
      <c r="J352" s="111" t="s">
        <v>56</v>
      </c>
      <c r="K352" s="105">
        <v>1</v>
      </c>
    </row>
    <row r="353" spans="1:11" ht="14.4" x14ac:dyDescent="0.3">
      <c r="A353" s="100"/>
      <c r="B353" s="116"/>
      <c r="C353" s="77" t="s">
        <v>351</v>
      </c>
      <c r="D353" s="119">
        <v>6</v>
      </c>
      <c r="E353" s="119"/>
      <c r="F353" s="119"/>
      <c r="G353" s="119"/>
      <c r="H353" s="121">
        <f t="shared" si="21"/>
        <v>6</v>
      </c>
      <c r="I353" s="122"/>
      <c r="J353" s="111" t="s">
        <v>58</v>
      </c>
      <c r="K353" s="105">
        <v>1</v>
      </c>
    </row>
    <row r="354" spans="1:11" ht="14.4" x14ac:dyDescent="0.3">
      <c r="A354" s="100"/>
      <c r="B354" s="116"/>
      <c r="C354" s="77"/>
      <c r="D354" s="119"/>
      <c r="E354" s="119"/>
      <c r="F354" s="119"/>
      <c r="G354" s="119"/>
      <c r="H354" s="121" t="str">
        <f t="shared" si="21"/>
        <v/>
      </c>
      <c r="I354" s="122"/>
      <c r="J354" s="111" t="s">
        <v>60</v>
      </c>
      <c r="K354" s="105">
        <v>1</v>
      </c>
    </row>
    <row r="355" spans="1:11" ht="14.4" x14ac:dyDescent="0.3">
      <c r="A355" s="100"/>
      <c r="B355" s="116"/>
      <c r="C355" s="77"/>
      <c r="D355" s="119"/>
      <c r="E355" s="119"/>
      <c r="F355" s="119"/>
      <c r="G355" s="119"/>
      <c r="H355" s="121" t="str">
        <f t="shared" si="21"/>
        <v/>
      </c>
      <c r="I355" s="122"/>
      <c r="J355" s="111" t="s">
        <v>32</v>
      </c>
      <c r="K355" s="105">
        <v>1</v>
      </c>
    </row>
    <row r="356" spans="1:11" ht="14.4" x14ac:dyDescent="0.3">
      <c r="A356" s="100"/>
      <c r="B356" s="116"/>
      <c r="C356" s="118"/>
      <c r="D356" s="119"/>
      <c r="E356" s="119"/>
      <c r="F356" s="119"/>
      <c r="G356" s="119"/>
      <c r="H356" s="121" t="str">
        <f t="shared" si="21"/>
        <v/>
      </c>
      <c r="I356" s="122"/>
      <c r="J356" s="100"/>
      <c r="K356" s="100"/>
    </row>
    <row r="357" spans="1:11" ht="14.4" x14ac:dyDescent="0.3">
      <c r="A357" s="100"/>
      <c r="B357" s="116"/>
      <c r="C357" s="118"/>
      <c r="D357" s="119"/>
      <c r="E357" s="119"/>
      <c r="F357" s="119"/>
      <c r="G357" s="119"/>
      <c r="H357" s="121" t="str">
        <f t="shared" si="21"/>
        <v/>
      </c>
      <c r="I357" s="122"/>
      <c r="J357" s="100"/>
      <c r="K357" s="100"/>
    </row>
    <row r="358" spans="1:11" ht="14.4" x14ac:dyDescent="0.3">
      <c r="A358" s="100"/>
      <c r="B358" s="116"/>
      <c r="C358" s="114"/>
      <c r="D358" s="119"/>
      <c r="E358" s="119"/>
      <c r="F358" s="119"/>
      <c r="G358" s="119"/>
      <c r="H358" s="121" t="str">
        <f t="shared" si="21"/>
        <v/>
      </c>
      <c r="I358" s="122"/>
      <c r="J358" s="100"/>
      <c r="K358" s="100"/>
    </row>
    <row r="359" spans="1:11" ht="14.4" x14ac:dyDescent="0.3">
      <c r="A359" s="100"/>
      <c r="B359" s="116"/>
      <c r="C359" s="114"/>
      <c r="D359" s="119"/>
      <c r="E359" s="119"/>
      <c r="F359" s="119"/>
      <c r="G359" s="119"/>
      <c r="H359" s="121" t="str">
        <f t="shared" si="21"/>
        <v/>
      </c>
      <c r="I359" s="122"/>
      <c r="J359" s="100"/>
      <c r="K359" s="100"/>
    </row>
    <row r="360" spans="1:11" ht="14.4" x14ac:dyDescent="0.3">
      <c r="A360" s="100"/>
      <c r="B360" s="124"/>
      <c r="C360" s="125"/>
      <c r="D360" s="125"/>
      <c r="E360" s="126"/>
      <c r="F360" s="501" t="s">
        <v>85</v>
      </c>
      <c r="G360" s="478"/>
      <c r="H360" s="127">
        <f>IF(SUM(H351:H359)=0,"",SUM(H351:H359))</f>
        <v>6</v>
      </c>
      <c r="I360" s="128" t="str">
        <f>IF(I350="1%steel","cft",IF(I350="1.5%steel","cft",IF(I350="2%steel","cft",I350)))</f>
        <v>No</v>
      </c>
      <c r="J360" s="100"/>
      <c r="K360" s="100"/>
    </row>
    <row r="361" spans="1:11" ht="14.4" x14ac:dyDescent="0.3">
      <c r="A361" s="100"/>
      <c r="B361" s="100"/>
      <c r="C361" s="100"/>
      <c r="D361" s="100"/>
      <c r="E361" s="100"/>
      <c r="F361" s="502" t="s">
        <v>86</v>
      </c>
      <c r="G361" s="476"/>
      <c r="H361" s="129">
        <v>0</v>
      </c>
      <c r="I361" s="130" t="str">
        <f>I360</f>
        <v>No</v>
      </c>
      <c r="J361" s="100"/>
      <c r="K361" s="100"/>
    </row>
    <row r="362" spans="1:11" ht="14.4" x14ac:dyDescent="0.3">
      <c r="A362" s="100"/>
      <c r="B362" s="100"/>
      <c r="C362" s="100"/>
      <c r="D362" s="100"/>
      <c r="E362" s="100"/>
      <c r="F362" s="501" t="s">
        <v>87</v>
      </c>
      <c r="G362" s="478"/>
      <c r="H362" s="127">
        <f>H361+H360</f>
        <v>6</v>
      </c>
      <c r="I362" s="128" t="str">
        <f>I360</f>
        <v>No</v>
      </c>
      <c r="J362" s="100"/>
      <c r="K362" s="100"/>
    </row>
    <row r="363" spans="1:11" ht="14.4" x14ac:dyDescent="0.3">
      <c r="A363" s="100"/>
      <c r="B363" s="100"/>
      <c r="C363" s="100"/>
      <c r="D363" s="100"/>
      <c r="E363" s="100"/>
      <c r="F363" s="100"/>
      <c r="G363" s="100"/>
      <c r="H363" s="100"/>
      <c r="I363" s="100"/>
      <c r="J363" s="100"/>
      <c r="K363" s="100"/>
    </row>
    <row r="364" spans="1:11" ht="14.4" x14ac:dyDescent="0.3">
      <c r="A364" s="100"/>
      <c r="B364" s="100"/>
      <c r="C364" s="100"/>
      <c r="D364" s="100"/>
      <c r="E364" s="100"/>
      <c r="F364" s="100"/>
      <c r="G364" s="100"/>
      <c r="H364" s="100"/>
      <c r="I364" s="100"/>
      <c r="J364" s="100"/>
      <c r="K364" s="100"/>
    </row>
    <row r="365" spans="1:11" ht="21.75" customHeight="1" x14ac:dyDescent="0.3">
      <c r="A365" s="100"/>
      <c r="B365" s="131" t="s">
        <v>235</v>
      </c>
      <c r="C365" s="107" t="s">
        <v>322</v>
      </c>
      <c r="D365" s="108"/>
      <c r="E365" s="108"/>
      <c r="F365" s="108"/>
      <c r="G365" s="109"/>
      <c r="H365" s="108"/>
      <c r="I365" s="110" t="s">
        <v>42</v>
      </c>
      <c r="J365" s="111" t="s">
        <v>50</v>
      </c>
      <c r="K365" s="105">
        <v>1</v>
      </c>
    </row>
    <row r="366" spans="1:11" ht="106.2" x14ac:dyDescent="0.3">
      <c r="A366" s="100"/>
      <c r="B366" s="132">
        <f>B351+1</f>
        <v>12</v>
      </c>
      <c r="C366" s="21" t="str">
        <f>'04-B.O.Q Electrical WORK'!D26</f>
        <v>PVC Bulb Holder
Providing, supplying, and installation of high-quality PVC type energy saver bulb holder (batten type), suitable for LED/energy saver lamps, complete with brass contacts, heat-resistant body, and all necessary fixing accessories, wiring connections, and fittings, conforming to relevant IEC standards, complete in all respects as per specifications and as directed by the Engineer.</v>
      </c>
      <c r="D366" s="113"/>
      <c r="E366" s="113"/>
      <c r="F366" s="114"/>
      <c r="G366" s="113"/>
      <c r="H366" s="115" t="str">
        <f t="shared" ref="H366:H375" si="22">IF(PRODUCT(D366,E366,F366,G366,I366)=0,"",PRODUCT(D366,E366,F366,G366,I366))</f>
        <v/>
      </c>
      <c r="I366" s="116"/>
      <c r="J366" s="111" t="s">
        <v>54</v>
      </c>
      <c r="K366" s="105">
        <v>1</v>
      </c>
    </row>
    <row r="367" spans="1:11" ht="14.4" x14ac:dyDescent="0.3">
      <c r="A367" s="100"/>
      <c r="B367" s="133"/>
      <c r="C367" s="134"/>
      <c r="D367" s="119"/>
      <c r="E367" s="119"/>
      <c r="F367" s="119"/>
      <c r="G367" s="119"/>
      <c r="H367" s="121" t="str">
        <f t="shared" si="22"/>
        <v/>
      </c>
      <c r="I367" s="122"/>
      <c r="J367" s="111" t="s">
        <v>56</v>
      </c>
      <c r="K367" s="105">
        <v>1</v>
      </c>
    </row>
    <row r="368" spans="1:11" ht="14.4" x14ac:dyDescent="0.3">
      <c r="A368" s="100"/>
      <c r="B368" s="116"/>
      <c r="C368" s="77" t="s">
        <v>352</v>
      </c>
      <c r="D368" s="119">
        <v>10</v>
      </c>
      <c r="E368" s="119"/>
      <c r="F368" s="119"/>
      <c r="G368" s="119"/>
      <c r="H368" s="121">
        <f t="shared" si="22"/>
        <v>10</v>
      </c>
      <c r="I368" s="122"/>
      <c r="J368" s="111" t="s">
        <v>58</v>
      </c>
      <c r="K368" s="105">
        <v>1</v>
      </c>
    </row>
    <row r="369" spans="1:11" ht="14.4" x14ac:dyDescent="0.3">
      <c r="A369" s="100"/>
      <c r="B369" s="116"/>
      <c r="C369" s="77" t="s">
        <v>353</v>
      </c>
      <c r="D369" s="119">
        <v>2</v>
      </c>
      <c r="E369" s="119"/>
      <c r="F369" s="119"/>
      <c r="G369" s="119"/>
      <c r="H369" s="121">
        <f t="shared" si="22"/>
        <v>2</v>
      </c>
      <c r="I369" s="122"/>
      <c r="J369" s="111" t="s">
        <v>60</v>
      </c>
      <c r="K369" s="105">
        <v>1</v>
      </c>
    </row>
    <row r="370" spans="1:11" ht="14.4" x14ac:dyDescent="0.3">
      <c r="A370" s="100"/>
      <c r="B370" s="116"/>
      <c r="C370" s="77"/>
      <c r="D370" s="119"/>
      <c r="E370" s="119"/>
      <c r="F370" s="119"/>
      <c r="G370" s="119"/>
      <c r="H370" s="121" t="str">
        <f t="shared" si="22"/>
        <v/>
      </c>
      <c r="I370" s="122"/>
      <c r="J370" s="111" t="s">
        <v>32</v>
      </c>
      <c r="K370" s="105">
        <v>1</v>
      </c>
    </row>
    <row r="371" spans="1:11" ht="14.4" x14ac:dyDescent="0.3">
      <c r="A371" s="100"/>
      <c r="B371" s="116"/>
      <c r="C371" s="118"/>
      <c r="D371" s="119"/>
      <c r="E371" s="119"/>
      <c r="F371" s="119"/>
      <c r="G371" s="119"/>
      <c r="H371" s="121" t="str">
        <f t="shared" si="22"/>
        <v/>
      </c>
      <c r="I371" s="122"/>
      <c r="J371" s="111" t="s">
        <v>89</v>
      </c>
      <c r="K371" s="105">
        <v>1</v>
      </c>
    </row>
    <row r="372" spans="1:11" ht="14.4" x14ac:dyDescent="0.3">
      <c r="A372" s="100"/>
      <c r="B372" s="116"/>
      <c r="C372" s="118"/>
      <c r="D372" s="119"/>
      <c r="E372" s="119"/>
      <c r="F372" s="119"/>
      <c r="G372" s="119"/>
      <c r="H372" s="121" t="str">
        <f t="shared" si="22"/>
        <v/>
      </c>
      <c r="I372" s="122"/>
      <c r="J372" s="100"/>
      <c r="K372" s="100"/>
    </row>
    <row r="373" spans="1:11" ht="14.4" x14ac:dyDescent="0.3">
      <c r="A373" s="100"/>
      <c r="B373" s="116"/>
      <c r="C373" s="118"/>
      <c r="D373" s="119"/>
      <c r="E373" s="119"/>
      <c r="F373" s="119"/>
      <c r="G373" s="119"/>
      <c r="H373" s="121" t="str">
        <f t="shared" si="22"/>
        <v/>
      </c>
      <c r="I373" s="122"/>
      <c r="J373" s="100"/>
      <c r="K373" s="100"/>
    </row>
    <row r="374" spans="1:11" ht="14.4" x14ac:dyDescent="0.3">
      <c r="A374" s="100"/>
      <c r="B374" s="116"/>
      <c r="C374" s="114"/>
      <c r="D374" s="119"/>
      <c r="E374" s="119"/>
      <c r="F374" s="119"/>
      <c r="G374" s="119"/>
      <c r="H374" s="121" t="str">
        <f t="shared" si="22"/>
        <v/>
      </c>
      <c r="I374" s="122"/>
      <c r="J374" s="100"/>
      <c r="K374" s="100"/>
    </row>
    <row r="375" spans="1:11" ht="14.4" x14ac:dyDescent="0.3">
      <c r="A375" s="100"/>
      <c r="B375" s="116"/>
      <c r="C375" s="114"/>
      <c r="D375" s="119"/>
      <c r="E375" s="119"/>
      <c r="F375" s="119"/>
      <c r="G375" s="119"/>
      <c r="H375" s="121" t="str">
        <f t="shared" si="22"/>
        <v/>
      </c>
      <c r="I375" s="122"/>
      <c r="J375" s="100"/>
      <c r="K375" s="100"/>
    </row>
    <row r="376" spans="1:11" ht="14.4" x14ac:dyDescent="0.3">
      <c r="A376" s="100"/>
      <c r="B376" s="124"/>
      <c r="C376" s="125"/>
      <c r="D376" s="125"/>
      <c r="E376" s="126"/>
      <c r="F376" s="501" t="s">
        <v>85</v>
      </c>
      <c r="G376" s="478"/>
      <c r="H376" s="127">
        <f>IF(SUM(H366:H375)=0,"",SUM(H366:H375))</f>
        <v>12</v>
      </c>
      <c r="I376" s="128" t="str">
        <f>IF(I365="1%steel","cft",IF(I365="1.5%steel","cft",IF(I365="2%steel","cft",I365)))</f>
        <v>No</v>
      </c>
      <c r="J376" s="100"/>
      <c r="K376" s="100"/>
    </row>
    <row r="377" spans="1:11" ht="14.4" x14ac:dyDescent="0.3">
      <c r="A377" s="100"/>
      <c r="B377" s="100"/>
      <c r="C377" s="100"/>
      <c r="D377" s="100"/>
      <c r="E377" s="100"/>
      <c r="F377" s="502" t="s">
        <v>86</v>
      </c>
      <c r="G377" s="476"/>
      <c r="H377" s="129">
        <v>0</v>
      </c>
      <c r="I377" s="130" t="str">
        <f>I376</f>
        <v>No</v>
      </c>
      <c r="J377" s="100"/>
      <c r="K377" s="100"/>
    </row>
    <row r="378" spans="1:11" ht="14.4" x14ac:dyDescent="0.3">
      <c r="A378" s="100"/>
      <c r="B378" s="100"/>
      <c r="C378" s="100"/>
      <c r="D378" s="100"/>
      <c r="E378" s="100"/>
      <c r="F378" s="501" t="s">
        <v>87</v>
      </c>
      <c r="G378" s="478"/>
      <c r="H378" s="127">
        <f>H377+H376</f>
        <v>12</v>
      </c>
      <c r="I378" s="128" t="str">
        <f>I376</f>
        <v>No</v>
      </c>
      <c r="J378" s="100"/>
      <c r="K378" s="100"/>
    </row>
    <row r="379" spans="1:11" ht="14.4" x14ac:dyDescent="0.3">
      <c r="A379" s="100"/>
      <c r="B379" s="100"/>
      <c r="C379" s="100"/>
      <c r="D379" s="100"/>
      <c r="E379" s="100"/>
      <c r="F379" s="100"/>
      <c r="G379" s="100"/>
      <c r="H379" s="100"/>
      <c r="I379" s="100"/>
      <c r="J379" s="100"/>
      <c r="K379" s="100"/>
    </row>
    <row r="380" spans="1:11" ht="14.4" x14ac:dyDescent="0.3">
      <c r="A380" s="100"/>
      <c r="B380" s="100"/>
      <c r="C380" s="100"/>
      <c r="D380" s="100"/>
      <c r="E380" s="100"/>
      <c r="F380" s="100"/>
      <c r="G380" s="100"/>
      <c r="H380" s="100"/>
      <c r="I380" s="100"/>
      <c r="J380" s="100"/>
      <c r="K380" s="100"/>
    </row>
    <row r="381" spans="1:11" ht="21.75" customHeight="1" x14ac:dyDescent="0.3">
      <c r="A381" s="100"/>
      <c r="B381" s="131" t="s">
        <v>235</v>
      </c>
      <c r="C381" s="107" t="s">
        <v>322</v>
      </c>
      <c r="D381" s="108"/>
      <c r="E381" s="108"/>
      <c r="F381" s="108"/>
      <c r="G381" s="109"/>
      <c r="H381" s="108"/>
      <c r="I381" s="110" t="s">
        <v>42</v>
      </c>
      <c r="J381" s="111" t="s">
        <v>50</v>
      </c>
      <c r="K381" s="105">
        <v>1</v>
      </c>
    </row>
    <row r="382" spans="1:11" ht="145.80000000000001" x14ac:dyDescent="0.3">
      <c r="A382" s="100"/>
      <c r="B382" s="132">
        <f>B366+1</f>
        <v>13</v>
      </c>
      <c r="C382" s="21" t="str">
        <f>'04-B.O.Q Electrical WORK'!D27</f>
        <v>LED Bulb (18W)
Providing, supplying, and installation of 18W LED bulb of approved make, suitable for 220V supply, having cool daylight color temperature of 6500K, complete with standard base holder compatibility. The bulb shall be energy-efficient, with low heat emission, instant-on operation without flickering or warm-up time, and an average lifespan of not less than 25,000 hours. The product shall be eco-friendly and suitable for continuous use, complete with all necessary fittings and connections, as per specifications and as directed by the Engineer</v>
      </c>
      <c r="D382" s="113"/>
      <c r="E382" s="113"/>
      <c r="F382" s="114"/>
      <c r="G382" s="113"/>
      <c r="H382" s="115" t="str">
        <f t="shared" ref="H382:H392" si="23">IF(PRODUCT(D382,E382,F382,G382,I382)=0,"",PRODUCT(D382,E382,F382,G382,I382))</f>
        <v/>
      </c>
      <c r="I382" s="116"/>
      <c r="J382" s="111" t="s">
        <v>54</v>
      </c>
      <c r="K382" s="105">
        <v>1</v>
      </c>
    </row>
    <row r="383" spans="1:11" ht="14.4" x14ac:dyDescent="0.3">
      <c r="A383" s="100"/>
      <c r="B383" s="133"/>
      <c r="C383" s="134"/>
      <c r="D383" s="119"/>
      <c r="E383" s="119"/>
      <c r="F383" s="119"/>
      <c r="G383" s="119"/>
      <c r="H383" s="121" t="str">
        <f t="shared" si="23"/>
        <v/>
      </c>
      <c r="I383" s="122"/>
      <c r="J383" s="111" t="s">
        <v>56</v>
      </c>
      <c r="K383" s="105">
        <v>1</v>
      </c>
    </row>
    <row r="384" spans="1:11" ht="14.4" x14ac:dyDescent="0.3">
      <c r="A384" s="100"/>
      <c r="B384" s="116"/>
      <c r="C384" s="77" t="s">
        <v>352</v>
      </c>
      <c r="D384" s="119">
        <v>10</v>
      </c>
      <c r="E384" s="119"/>
      <c r="F384" s="119"/>
      <c r="G384" s="119"/>
      <c r="H384" s="121">
        <f t="shared" si="23"/>
        <v>10</v>
      </c>
      <c r="I384" s="122"/>
      <c r="J384" s="111" t="s">
        <v>58</v>
      </c>
      <c r="K384" s="105">
        <v>1</v>
      </c>
    </row>
    <row r="385" spans="1:11" ht="14.4" x14ac:dyDescent="0.3">
      <c r="A385" s="100"/>
      <c r="B385" s="116"/>
      <c r="C385" s="77" t="s">
        <v>353</v>
      </c>
      <c r="D385" s="119">
        <v>2</v>
      </c>
      <c r="E385" s="119"/>
      <c r="F385" s="119"/>
      <c r="G385" s="119"/>
      <c r="H385" s="121">
        <f t="shared" si="23"/>
        <v>2</v>
      </c>
      <c r="I385" s="122"/>
      <c r="J385" s="111" t="s">
        <v>60</v>
      </c>
      <c r="K385" s="105">
        <v>1</v>
      </c>
    </row>
    <row r="386" spans="1:11" ht="14.4" x14ac:dyDescent="0.3">
      <c r="A386" s="100"/>
      <c r="B386" s="116"/>
      <c r="C386" s="77"/>
      <c r="D386" s="119"/>
      <c r="E386" s="119"/>
      <c r="F386" s="119"/>
      <c r="G386" s="119"/>
      <c r="H386" s="121" t="str">
        <f t="shared" si="23"/>
        <v/>
      </c>
      <c r="I386" s="122"/>
      <c r="J386" s="111" t="s">
        <v>32</v>
      </c>
      <c r="K386" s="105">
        <v>1</v>
      </c>
    </row>
    <row r="387" spans="1:11" ht="14.4" x14ac:dyDescent="0.3">
      <c r="A387" s="100"/>
      <c r="B387" s="116"/>
      <c r="C387" s="118"/>
      <c r="D387" s="119"/>
      <c r="E387" s="119"/>
      <c r="F387" s="119"/>
      <c r="G387" s="119"/>
      <c r="H387" s="121" t="str">
        <f t="shared" si="23"/>
        <v/>
      </c>
      <c r="I387" s="122"/>
      <c r="J387" s="111" t="s">
        <v>89</v>
      </c>
      <c r="K387" s="105">
        <v>1</v>
      </c>
    </row>
    <row r="388" spans="1:11" ht="14.4" x14ac:dyDescent="0.3">
      <c r="A388" s="100"/>
      <c r="B388" s="116"/>
      <c r="C388" s="118"/>
      <c r="D388" s="119"/>
      <c r="E388" s="119"/>
      <c r="F388" s="119"/>
      <c r="G388" s="119"/>
      <c r="H388" s="121" t="str">
        <f t="shared" si="23"/>
        <v/>
      </c>
      <c r="I388" s="122"/>
      <c r="J388" s="100"/>
      <c r="K388" s="100"/>
    </row>
    <row r="389" spans="1:11" ht="14.4" x14ac:dyDescent="0.3">
      <c r="A389" s="100"/>
      <c r="B389" s="116"/>
      <c r="C389" s="118"/>
      <c r="D389" s="119"/>
      <c r="E389" s="119"/>
      <c r="F389" s="119"/>
      <c r="G389" s="119"/>
      <c r="H389" s="121" t="str">
        <f t="shared" si="23"/>
        <v/>
      </c>
      <c r="I389" s="122"/>
      <c r="J389" s="100"/>
      <c r="K389" s="100"/>
    </row>
    <row r="390" spans="1:11" ht="14.4" x14ac:dyDescent="0.3">
      <c r="A390" s="100"/>
      <c r="B390" s="116"/>
      <c r="C390" s="118"/>
      <c r="D390" s="119"/>
      <c r="E390" s="119"/>
      <c r="F390" s="119"/>
      <c r="G390" s="119"/>
      <c r="H390" s="121" t="str">
        <f t="shared" si="23"/>
        <v/>
      </c>
      <c r="I390" s="122"/>
      <c r="J390" s="100"/>
      <c r="K390" s="100"/>
    </row>
    <row r="391" spans="1:11" ht="14.4" x14ac:dyDescent="0.3">
      <c r="A391" s="100"/>
      <c r="B391" s="116"/>
      <c r="C391" s="114"/>
      <c r="D391" s="119"/>
      <c r="E391" s="119"/>
      <c r="F391" s="119"/>
      <c r="G391" s="119"/>
      <c r="H391" s="121" t="str">
        <f t="shared" si="23"/>
        <v/>
      </c>
      <c r="I391" s="122"/>
      <c r="J391" s="100"/>
      <c r="K391" s="100"/>
    </row>
    <row r="392" spans="1:11" ht="14.4" x14ac:dyDescent="0.3">
      <c r="A392" s="100"/>
      <c r="B392" s="116"/>
      <c r="C392" s="114"/>
      <c r="D392" s="119"/>
      <c r="E392" s="119"/>
      <c r="F392" s="119"/>
      <c r="G392" s="119"/>
      <c r="H392" s="121" t="str">
        <f t="shared" si="23"/>
        <v/>
      </c>
      <c r="I392" s="122"/>
      <c r="J392" s="100"/>
      <c r="K392" s="100"/>
    </row>
    <row r="393" spans="1:11" ht="14.4" x14ac:dyDescent="0.3">
      <c r="A393" s="100"/>
      <c r="B393" s="124"/>
      <c r="C393" s="125"/>
      <c r="D393" s="125"/>
      <c r="E393" s="126"/>
      <c r="F393" s="501" t="s">
        <v>85</v>
      </c>
      <c r="G393" s="478"/>
      <c r="H393" s="127">
        <f>IF(SUM(H382:H392)=0,"",SUM(H382:H392))</f>
        <v>12</v>
      </c>
      <c r="I393" s="128" t="str">
        <f>IF(I381="1%steel","cft",IF(I381="1.5%steel","cft",IF(I381="2%steel","cft",I381)))</f>
        <v>No</v>
      </c>
      <c r="J393" s="100"/>
      <c r="K393" s="100"/>
    </row>
    <row r="394" spans="1:11" ht="14.4" x14ac:dyDescent="0.3">
      <c r="A394" s="100"/>
      <c r="B394" s="100"/>
      <c r="C394" s="100"/>
      <c r="D394" s="100"/>
      <c r="E394" s="100"/>
      <c r="F394" s="502" t="s">
        <v>86</v>
      </c>
      <c r="G394" s="476"/>
      <c r="H394" s="129">
        <v>0</v>
      </c>
      <c r="I394" s="130" t="str">
        <f>I393</f>
        <v>No</v>
      </c>
      <c r="J394" s="100"/>
      <c r="K394" s="100"/>
    </row>
    <row r="395" spans="1:11" ht="14.4" x14ac:dyDescent="0.3">
      <c r="A395" s="100"/>
      <c r="B395" s="100"/>
      <c r="C395" s="100"/>
      <c r="D395" s="100"/>
      <c r="E395" s="100"/>
      <c r="F395" s="501" t="s">
        <v>87</v>
      </c>
      <c r="G395" s="478"/>
      <c r="H395" s="127">
        <f>H394+H393</f>
        <v>12</v>
      </c>
      <c r="I395" s="128" t="str">
        <f>I393</f>
        <v>No</v>
      </c>
      <c r="J395" s="100"/>
      <c r="K395" s="100"/>
    </row>
    <row r="396" spans="1:11" ht="14.4" x14ac:dyDescent="0.3">
      <c r="A396" s="100"/>
      <c r="B396" s="100"/>
      <c r="C396" s="100"/>
      <c r="D396" s="100"/>
      <c r="E396" s="100"/>
      <c r="F396" s="100"/>
      <c r="G396" s="100"/>
      <c r="H396" s="100"/>
      <c r="I396" s="100"/>
      <c r="J396" s="100"/>
      <c r="K396" s="100"/>
    </row>
    <row r="397" spans="1:11" ht="14.4" x14ac:dyDescent="0.3">
      <c r="A397" s="100"/>
      <c r="B397" s="100"/>
      <c r="C397" s="100"/>
      <c r="D397" s="100"/>
      <c r="E397" s="100"/>
      <c r="F397" s="100"/>
      <c r="G397" s="100"/>
      <c r="H397" s="100"/>
      <c r="I397" s="100"/>
      <c r="J397" s="100"/>
      <c r="K397" s="100"/>
    </row>
    <row r="398" spans="1:11" ht="21.75" customHeight="1" x14ac:dyDescent="0.3">
      <c r="A398" s="100"/>
      <c r="B398" s="131" t="s">
        <v>235</v>
      </c>
      <c r="C398" s="107" t="s">
        <v>322</v>
      </c>
      <c r="D398" s="108"/>
      <c r="E398" s="108"/>
      <c r="F398" s="108"/>
      <c r="G398" s="109"/>
      <c r="H398" s="108"/>
      <c r="I398" s="110" t="s">
        <v>42</v>
      </c>
      <c r="J398" s="111" t="s">
        <v>50</v>
      </c>
      <c r="K398" s="105">
        <v>1</v>
      </c>
    </row>
    <row r="399" spans="1:11" ht="159" x14ac:dyDescent="0.3">
      <c r="A399" s="100"/>
      <c r="B399" s="132">
        <f>B382+1</f>
        <v>14</v>
      </c>
      <c r="C399" s="21" t="str">
        <f>'04-B.O.Q Electrical WORK'!D28</f>
        <v>Wiring Connectors (2-way, 5A)
Providing, supplying, and installation of 2-way, 5-amp electrical wiring connectors (PVC insulated type), suitable for low-voltage domestic wiring applications, complete with high-conductivity brass/copper terminals, secure screw or push-fit mechanism, and durable heat-resistant insulating body. The connectors shall be capable of safely joining two conductors, ensuring reliable electrical continuity and insulation, conforming to relevant IEC standards. Complete with all necessary accessories and connections, as per specifications and as directed by the Engineer.</v>
      </c>
      <c r="D399" s="113"/>
      <c r="E399" s="113"/>
      <c r="F399" s="114"/>
      <c r="G399" s="113"/>
      <c r="H399" s="115" t="str">
        <f t="shared" ref="H399:H408" si="24">IF(PRODUCT(D399,E399,F399,G399,I399)=0,"",PRODUCT(D399,E399,F399,G399,I399))</f>
        <v/>
      </c>
      <c r="I399" s="116"/>
      <c r="J399" s="111" t="s">
        <v>54</v>
      </c>
      <c r="K399" s="105">
        <v>1</v>
      </c>
    </row>
    <row r="400" spans="1:11" ht="14.4" x14ac:dyDescent="0.3">
      <c r="A400" s="100"/>
      <c r="B400" s="133"/>
      <c r="C400" s="134"/>
      <c r="D400" s="119"/>
      <c r="E400" s="119"/>
      <c r="F400" s="119"/>
      <c r="G400" s="119"/>
      <c r="H400" s="121" t="str">
        <f t="shared" si="24"/>
        <v/>
      </c>
      <c r="I400" s="122"/>
      <c r="J400" s="111" t="s">
        <v>56</v>
      </c>
      <c r="K400" s="105">
        <v>1</v>
      </c>
    </row>
    <row r="401" spans="1:11" ht="14.4" x14ac:dyDescent="0.3">
      <c r="A401" s="100"/>
      <c r="B401" s="116"/>
      <c r="C401" s="77" t="s">
        <v>354</v>
      </c>
      <c r="D401" s="119">
        <f>D384+D353+D339</f>
        <v>24</v>
      </c>
      <c r="E401" s="119"/>
      <c r="F401" s="119"/>
      <c r="G401" s="119"/>
      <c r="H401" s="121">
        <f t="shared" si="24"/>
        <v>24</v>
      </c>
      <c r="I401" s="122"/>
      <c r="J401" s="111" t="s">
        <v>58</v>
      </c>
      <c r="K401" s="105">
        <v>1</v>
      </c>
    </row>
    <row r="402" spans="1:11" ht="14.4" x14ac:dyDescent="0.3">
      <c r="A402" s="100"/>
      <c r="B402" s="116"/>
      <c r="C402" s="77" t="s">
        <v>342</v>
      </c>
      <c r="D402" s="119">
        <v>2</v>
      </c>
      <c r="E402" s="119"/>
      <c r="F402" s="119"/>
      <c r="G402" s="119"/>
      <c r="H402" s="121">
        <f t="shared" si="24"/>
        <v>2</v>
      </c>
      <c r="I402" s="122"/>
      <c r="J402" s="111" t="s">
        <v>60</v>
      </c>
      <c r="K402" s="105">
        <v>1</v>
      </c>
    </row>
    <row r="403" spans="1:11" ht="14.4" x14ac:dyDescent="0.3">
      <c r="A403" s="100"/>
      <c r="B403" s="116"/>
      <c r="C403" s="77"/>
      <c r="D403" s="119"/>
      <c r="E403" s="119"/>
      <c r="F403" s="119"/>
      <c r="G403" s="119"/>
      <c r="H403" s="121" t="str">
        <f t="shared" si="24"/>
        <v/>
      </c>
      <c r="I403" s="122"/>
      <c r="J403" s="111" t="s">
        <v>32</v>
      </c>
      <c r="K403" s="105">
        <v>1</v>
      </c>
    </row>
    <row r="404" spans="1:11" ht="14.4" x14ac:dyDescent="0.3">
      <c r="A404" s="100"/>
      <c r="B404" s="116"/>
      <c r="C404" s="118"/>
      <c r="D404" s="119"/>
      <c r="E404" s="119"/>
      <c r="F404" s="119"/>
      <c r="G404" s="119"/>
      <c r="H404" s="121" t="str">
        <f t="shared" si="24"/>
        <v/>
      </c>
      <c r="I404" s="122"/>
      <c r="J404" s="111" t="s">
        <v>89</v>
      </c>
      <c r="K404" s="105">
        <v>1</v>
      </c>
    </row>
    <row r="405" spans="1:11" ht="14.4" x14ac:dyDescent="0.3">
      <c r="A405" s="100"/>
      <c r="B405" s="116"/>
      <c r="C405" s="118"/>
      <c r="D405" s="119"/>
      <c r="E405" s="119"/>
      <c r="F405" s="119"/>
      <c r="G405" s="119"/>
      <c r="H405" s="121" t="str">
        <f t="shared" si="24"/>
        <v/>
      </c>
      <c r="I405" s="122"/>
      <c r="J405" s="100"/>
      <c r="K405" s="100"/>
    </row>
    <row r="406" spans="1:11" ht="14.4" x14ac:dyDescent="0.3">
      <c r="A406" s="100"/>
      <c r="B406" s="116"/>
      <c r="C406" s="118"/>
      <c r="D406" s="119"/>
      <c r="E406" s="119"/>
      <c r="F406" s="119"/>
      <c r="G406" s="119"/>
      <c r="H406" s="121" t="str">
        <f t="shared" si="24"/>
        <v/>
      </c>
      <c r="I406" s="122"/>
      <c r="J406" s="100"/>
      <c r="K406" s="100"/>
    </row>
    <row r="407" spans="1:11" ht="14.4" x14ac:dyDescent="0.3">
      <c r="A407" s="100"/>
      <c r="B407" s="116"/>
      <c r="C407" s="114"/>
      <c r="D407" s="119"/>
      <c r="E407" s="119"/>
      <c r="F407" s="119"/>
      <c r="G407" s="119"/>
      <c r="H407" s="121" t="str">
        <f t="shared" si="24"/>
        <v/>
      </c>
      <c r="I407" s="122"/>
      <c r="J407" s="100"/>
      <c r="K407" s="100"/>
    </row>
    <row r="408" spans="1:11" ht="14.4" x14ac:dyDescent="0.3">
      <c r="A408" s="100"/>
      <c r="B408" s="116"/>
      <c r="C408" s="114"/>
      <c r="D408" s="119"/>
      <c r="E408" s="119"/>
      <c r="F408" s="119"/>
      <c r="G408" s="119"/>
      <c r="H408" s="121" t="str">
        <f t="shared" si="24"/>
        <v/>
      </c>
      <c r="I408" s="122"/>
      <c r="J408" s="100"/>
      <c r="K408" s="100"/>
    </row>
    <row r="409" spans="1:11" ht="14.4" x14ac:dyDescent="0.3">
      <c r="A409" s="100"/>
      <c r="B409" s="124"/>
      <c r="C409" s="125"/>
      <c r="D409" s="125"/>
      <c r="E409" s="126"/>
      <c r="F409" s="501" t="s">
        <v>85</v>
      </c>
      <c r="G409" s="478"/>
      <c r="H409" s="127">
        <f>IF(SUM(H399:H408)=0,"",SUM(H399:H408))</f>
        <v>26</v>
      </c>
      <c r="I409" s="128" t="str">
        <f>IF(I398="1%steel","cft",IF(I398="1.5%steel","cft",IF(I398="2%steel","cft",I398)))</f>
        <v>No</v>
      </c>
      <c r="J409" s="100"/>
      <c r="K409" s="100"/>
    </row>
    <row r="410" spans="1:11" ht="14.4" x14ac:dyDescent="0.3">
      <c r="A410" s="100"/>
      <c r="B410" s="100"/>
      <c r="C410" s="100"/>
      <c r="D410" s="100"/>
      <c r="E410" s="100"/>
      <c r="F410" s="502" t="s">
        <v>86</v>
      </c>
      <c r="G410" s="476"/>
      <c r="H410" s="129">
        <v>0</v>
      </c>
      <c r="I410" s="130" t="str">
        <f>I409</f>
        <v>No</v>
      </c>
      <c r="J410" s="100"/>
      <c r="K410" s="100"/>
    </row>
    <row r="411" spans="1:11" ht="14.4" x14ac:dyDescent="0.3">
      <c r="A411" s="100"/>
      <c r="B411" s="100"/>
      <c r="C411" s="100"/>
      <c r="D411" s="100"/>
      <c r="E411" s="100"/>
      <c r="F411" s="501" t="s">
        <v>87</v>
      </c>
      <c r="G411" s="478"/>
      <c r="H411" s="127">
        <f>H410+H409</f>
        <v>26</v>
      </c>
      <c r="I411" s="128" t="str">
        <f>I409</f>
        <v>No</v>
      </c>
      <c r="J411" s="100"/>
      <c r="K411" s="100"/>
    </row>
    <row r="412" spans="1:11" ht="14.4" x14ac:dyDescent="0.3">
      <c r="A412" s="100"/>
      <c r="B412" s="100"/>
      <c r="C412" s="100"/>
      <c r="D412" s="100"/>
      <c r="E412" s="100"/>
      <c r="F412" s="100"/>
      <c r="G412" s="100"/>
      <c r="H412" s="100"/>
      <c r="I412" s="100"/>
      <c r="J412" s="100"/>
      <c r="K412" s="100"/>
    </row>
    <row r="413" spans="1:11" ht="14.4" x14ac:dyDescent="0.3">
      <c r="A413" s="100"/>
      <c r="B413" s="100"/>
      <c r="C413" s="100"/>
      <c r="D413" s="100"/>
      <c r="E413" s="100"/>
      <c r="F413" s="100"/>
      <c r="G413" s="100"/>
      <c r="H413" s="100"/>
      <c r="I413" s="100"/>
      <c r="J413" s="100"/>
      <c r="K413" s="100"/>
    </row>
    <row r="414" spans="1:11" ht="21.75" customHeight="1" x14ac:dyDescent="0.3">
      <c r="A414" s="100"/>
      <c r="B414" s="131" t="s">
        <v>235</v>
      </c>
      <c r="C414" s="107" t="s">
        <v>322</v>
      </c>
      <c r="D414" s="108"/>
      <c r="E414" s="108"/>
      <c r="F414" s="108"/>
      <c r="G414" s="109"/>
      <c r="H414" s="108"/>
      <c r="I414" s="110" t="s">
        <v>42</v>
      </c>
      <c r="J414" s="111" t="s">
        <v>50</v>
      </c>
      <c r="K414" s="105">
        <v>1</v>
      </c>
    </row>
    <row r="415" spans="1:11" ht="145.80000000000001" x14ac:dyDescent="0.3">
      <c r="A415" s="100"/>
      <c r="B415" s="132">
        <f>B399+1</f>
        <v>15</v>
      </c>
      <c r="C415" s="21" t="str">
        <f>'04-B.O.Q Electrical WORK'!D29</f>
        <v>Copper Thimbles &amp; Ferrules
Providing, supplying, and installation of high-quality Copper thimbles &amp; ferrules(cable lugs), manufactured from electrolytic grade copper, suitable for termination of electrical cables, complete with proper crimping and fixing. The thimbles shall be tinned for corrosion resistance, ensuring high conductivity, durability, and secure cable connections. Suitable for specified cable sizes and conforming to relevant IEC standards. Complete in all respects as per specifications and as directed by the Engineer</v>
      </c>
      <c r="D415" s="113"/>
      <c r="E415" s="113"/>
      <c r="F415" s="114"/>
      <c r="G415" s="113"/>
      <c r="H415" s="115" t="str">
        <f t="shared" ref="H415:H425" si="25">IF(PRODUCT(D415,E415,F415,G415,I415)=0,"",PRODUCT(D415,E415,F415,G415,I415))</f>
        <v/>
      </c>
      <c r="I415" s="116"/>
      <c r="J415" s="111" t="s">
        <v>54</v>
      </c>
      <c r="K415" s="105">
        <v>1</v>
      </c>
    </row>
    <row r="416" spans="1:11" ht="14.4" x14ac:dyDescent="0.3">
      <c r="A416" s="100"/>
      <c r="B416" s="133"/>
      <c r="C416" s="134"/>
      <c r="D416" s="119"/>
      <c r="E416" s="119"/>
      <c r="F416" s="119"/>
      <c r="G416" s="119"/>
      <c r="H416" s="121" t="str">
        <f t="shared" si="25"/>
        <v/>
      </c>
      <c r="I416" s="122"/>
      <c r="J416" s="111" t="s">
        <v>56</v>
      </c>
      <c r="K416" s="105">
        <v>1</v>
      </c>
    </row>
    <row r="417" spans="1:11" ht="14.4" x14ac:dyDescent="0.3">
      <c r="A417" s="100"/>
      <c r="B417" s="116"/>
      <c r="C417" s="77" t="s">
        <v>355</v>
      </c>
      <c r="D417" s="119">
        <v>2</v>
      </c>
      <c r="E417" s="119">
        <f>D259+D242+D226</f>
        <v>9</v>
      </c>
      <c r="F417" s="119"/>
      <c r="G417" s="119"/>
      <c r="H417" s="121">
        <f t="shared" si="25"/>
        <v>18</v>
      </c>
      <c r="I417" s="122"/>
      <c r="J417" s="111" t="s">
        <v>58</v>
      </c>
      <c r="K417" s="105">
        <v>1</v>
      </c>
    </row>
    <row r="418" spans="1:11" ht="14.4" x14ac:dyDescent="0.3">
      <c r="A418" s="100"/>
      <c r="B418" s="116"/>
      <c r="C418" s="77"/>
      <c r="D418" s="119"/>
      <c r="E418" s="119"/>
      <c r="F418" s="119"/>
      <c r="G418" s="119"/>
      <c r="H418" s="121" t="str">
        <f t="shared" si="25"/>
        <v/>
      </c>
      <c r="I418" s="122"/>
      <c r="J418" s="111" t="s">
        <v>60</v>
      </c>
      <c r="K418" s="105">
        <v>1</v>
      </c>
    </row>
    <row r="419" spans="1:11" ht="14.4" x14ac:dyDescent="0.3">
      <c r="A419" s="100"/>
      <c r="B419" s="116"/>
      <c r="C419" s="77"/>
      <c r="D419" s="119"/>
      <c r="E419" s="119"/>
      <c r="F419" s="119"/>
      <c r="G419" s="119"/>
      <c r="H419" s="121" t="str">
        <f t="shared" si="25"/>
        <v/>
      </c>
      <c r="I419" s="122"/>
      <c r="J419" s="111" t="s">
        <v>32</v>
      </c>
      <c r="K419" s="105">
        <v>1</v>
      </c>
    </row>
    <row r="420" spans="1:11" ht="14.4" x14ac:dyDescent="0.3">
      <c r="A420" s="100"/>
      <c r="B420" s="116"/>
      <c r="C420" s="118"/>
      <c r="D420" s="119"/>
      <c r="E420" s="119"/>
      <c r="F420" s="119"/>
      <c r="G420" s="119"/>
      <c r="H420" s="121" t="str">
        <f t="shared" si="25"/>
        <v/>
      </c>
      <c r="I420" s="122"/>
      <c r="J420" s="111" t="s">
        <v>89</v>
      </c>
      <c r="K420" s="105">
        <v>1</v>
      </c>
    </row>
    <row r="421" spans="1:11" ht="14.4" x14ac:dyDescent="0.3">
      <c r="A421" s="100"/>
      <c r="B421" s="116"/>
      <c r="C421" s="118"/>
      <c r="D421" s="119"/>
      <c r="E421" s="119"/>
      <c r="F421" s="119"/>
      <c r="G421" s="119"/>
      <c r="H421" s="121" t="str">
        <f t="shared" si="25"/>
        <v/>
      </c>
      <c r="I421" s="122"/>
      <c r="J421" s="111" t="s">
        <v>95</v>
      </c>
      <c r="K421" s="105">
        <v>1</v>
      </c>
    </row>
    <row r="422" spans="1:11" ht="14.4" x14ac:dyDescent="0.3">
      <c r="A422" s="100"/>
      <c r="B422" s="116"/>
      <c r="C422" s="118"/>
      <c r="D422" s="119"/>
      <c r="E422" s="119"/>
      <c r="F422" s="119"/>
      <c r="G422" s="119"/>
      <c r="H422" s="121" t="str">
        <f t="shared" si="25"/>
        <v/>
      </c>
      <c r="I422" s="122"/>
      <c r="J422" s="100"/>
      <c r="K422" s="100"/>
    </row>
    <row r="423" spans="1:11" ht="14.4" x14ac:dyDescent="0.3">
      <c r="A423" s="100"/>
      <c r="B423" s="116"/>
      <c r="C423" s="118"/>
      <c r="D423" s="119"/>
      <c r="E423" s="119"/>
      <c r="F423" s="119"/>
      <c r="G423" s="119"/>
      <c r="H423" s="121" t="str">
        <f t="shared" si="25"/>
        <v/>
      </c>
      <c r="I423" s="122"/>
      <c r="J423" s="100"/>
      <c r="K423" s="100"/>
    </row>
    <row r="424" spans="1:11" ht="14.4" x14ac:dyDescent="0.3">
      <c r="A424" s="100"/>
      <c r="B424" s="116"/>
      <c r="C424" s="114"/>
      <c r="D424" s="119"/>
      <c r="E424" s="119"/>
      <c r="F424" s="119"/>
      <c r="G424" s="119"/>
      <c r="H424" s="121" t="str">
        <f t="shared" si="25"/>
        <v/>
      </c>
      <c r="I424" s="122"/>
      <c r="J424" s="100"/>
      <c r="K424" s="100"/>
    </row>
    <row r="425" spans="1:11" ht="14.4" x14ac:dyDescent="0.3">
      <c r="A425" s="100"/>
      <c r="B425" s="116"/>
      <c r="C425" s="114"/>
      <c r="D425" s="119"/>
      <c r="E425" s="119"/>
      <c r="F425" s="119"/>
      <c r="G425" s="119"/>
      <c r="H425" s="121" t="str">
        <f t="shared" si="25"/>
        <v/>
      </c>
      <c r="I425" s="122"/>
      <c r="J425" s="100"/>
      <c r="K425" s="100"/>
    </row>
    <row r="426" spans="1:11" ht="14.4" x14ac:dyDescent="0.3">
      <c r="A426" s="100"/>
      <c r="B426" s="124"/>
      <c r="C426" s="125"/>
      <c r="D426" s="125"/>
      <c r="E426" s="126"/>
      <c r="F426" s="501" t="s">
        <v>85</v>
      </c>
      <c r="G426" s="478"/>
      <c r="H426" s="127">
        <f>IF(SUM(H415:H425)=0,"",SUM(H415:H425))</f>
        <v>18</v>
      </c>
      <c r="I426" s="128" t="str">
        <f>IF(I414="1%steel","cft",IF(I414="1.5%steel","cft",IF(I414="2%steel","cft",I414)))</f>
        <v>No</v>
      </c>
      <c r="J426" s="100"/>
      <c r="K426" s="100"/>
    </row>
    <row r="427" spans="1:11" ht="14.4" x14ac:dyDescent="0.3">
      <c r="A427" s="100"/>
      <c r="B427" s="100"/>
      <c r="C427" s="100"/>
      <c r="D427" s="100"/>
      <c r="E427" s="100"/>
      <c r="F427" s="502" t="s">
        <v>86</v>
      </c>
      <c r="G427" s="476"/>
      <c r="H427" s="129">
        <v>0</v>
      </c>
      <c r="I427" s="130" t="str">
        <f>I426</f>
        <v>No</v>
      </c>
      <c r="J427" s="100"/>
      <c r="K427" s="100"/>
    </row>
    <row r="428" spans="1:11" ht="14.4" x14ac:dyDescent="0.3">
      <c r="A428" s="100"/>
      <c r="B428" s="100"/>
      <c r="C428" s="100"/>
      <c r="D428" s="100"/>
      <c r="E428" s="100"/>
      <c r="F428" s="501" t="s">
        <v>87</v>
      </c>
      <c r="G428" s="478"/>
      <c r="H428" s="127">
        <f>H427+H426</f>
        <v>18</v>
      </c>
      <c r="I428" s="128" t="str">
        <f>I426</f>
        <v>No</v>
      </c>
      <c r="J428" s="100"/>
      <c r="K428" s="100"/>
    </row>
    <row r="429" spans="1:11" ht="14.4" x14ac:dyDescent="0.3">
      <c r="A429" s="100"/>
      <c r="B429" s="100"/>
      <c r="C429" s="100"/>
      <c r="D429" s="100"/>
      <c r="E429" s="100"/>
      <c r="F429" s="100"/>
      <c r="G429" s="100"/>
      <c r="H429" s="100"/>
      <c r="I429" s="100"/>
      <c r="J429" s="100"/>
      <c r="K429" s="100"/>
    </row>
    <row r="430" spans="1:11" ht="14.4" x14ac:dyDescent="0.3">
      <c r="A430" s="100"/>
      <c r="B430" s="100"/>
      <c r="C430" s="100"/>
      <c r="D430" s="100"/>
      <c r="E430" s="100"/>
      <c r="F430" s="100"/>
      <c r="G430" s="100"/>
      <c r="H430" s="100"/>
      <c r="I430" s="100"/>
      <c r="J430" s="100"/>
      <c r="K430" s="100"/>
    </row>
  </sheetData>
  <mergeCells count="80">
    <mergeCell ref="F331:G331"/>
    <mergeCell ref="F267:G267"/>
    <mergeCell ref="F268:G268"/>
    <mergeCell ref="F269:G269"/>
    <mergeCell ref="F282:G282"/>
    <mergeCell ref="F283:G283"/>
    <mergeCell ref="F332:G332"/>
    <mergeCell ref="F333:G333"/>
    <mergeCell ref="F345:G345"/>
    <mergeCell ref="F346:G346"/>
    <mergeCell ref="F347:G347"/>
    <mergeCell ref="F360:G360"/>
    <mergeCell ref="F395:G395"/>
    <mergeCell ref="F409:G409"/>
    <mergeCell ref="F410:G410"/>
    <mergeCell ref="F411:G411"/>
    <mergeCell ref="F426:G426"/>
    <mergeCell ref="F427:G427"/>
    <mergeCell ref="F428:G428"/>
    <mergeCell ref="F361:G361"/>
    <mergeCell ref="F362:G362"/>
    <mergeCell ref="F376:G376"/>
    <mergeCell ref="F377:G377"/>
    <mergeCell ref="F378:G378"/>
    <mergeCell ref="F393:G393"/>
    <mergeCell ref="F394:G394"/>
    <mergeCell ref="B2:C2"/>
    <mergeCell ref="D2:I2"/>
    <mergeCell ref="F17:G17"/>
    <mergeCell ref="F18:G18"/>
    <mergeCell ref="F19:G19"/>
    <mergeCell ref="F33:G33"/>
    <mergeCell ref="F34:G34"/>
    <mergeCell ref="F35:G35"/>
    <mergeCell ref="F50:G50"/>
    <mergeCell ref="F51:G51"/>
    <mergeCell ref="F52:G52"/>
    <mergeCell ref="F71:G71"/>
    <mergeCell ref="F72:G72"/>
    <mergeCell ref="F73:G73"/>
    <mergeCell ref="F88:G88"/>
    <mergeCell ref="F89:G89"/>
    <mergeCell ref="F90:G90"/>
    <mergeCell ref="F104:G104"/>
    <mergeCell ref="F105:G105"/>
    <mergeCell ref="F106:G106"/>
    <mergeCell ref="F120:G120"/>
    <mergeCell ref="F121:G121"/>
    <mergeCell ref="F122:G122"/>
    <mergeCell ref="F137:G137"/>
    <mergeCell ref="F138:G138"/>
    <mergeCell ref="F139:G139"/>
    <mergeCell ref="F154:G154"/>
    <mergeCell ref="F155:G155"/>
    <mergeCell ref="F156:G156"/>
    <mergeCell ref="F171:G171"/>
    <mergeCell ref="F172:G172"/>
    <mergeCell ref="F173:G173"/>
    <mergeCell ref="F187:G187"/>
    <mergeCell ref="F188:G188"/>
    <mergeCell ref="F189:G189"/>
    <mergeCell ref="F202:G202"/>
    <mergeCell ref="F203:G203"/>
    <mergeCell ref="F204:G204"/>
    <mergeCell ref="F218:G218"/>
    <mergeCell ref="F219:G219"/>
    <mergeCell ref="F220:G220"/>
    <mergeCell ref="F234:G234"/>
    <mergeCell ref="F315:G315"/>
    <mergeCell ref="F316:G316"/>
    <mergeCell ref="F317:G317"/>
    <mergeCell ref="F284:G284"/>
    <mergeCell ref="F299:G299"/>
    <mergeCell ref="F300:G300"/>
    <mergeCell ref="F301:G301"/>
    <mergeCell ref="F235:G235"/>
    <mergeCell ref="F236:G236"/>
    <mergeCell ref="F251:G251"/>
    <mergeCell ref="F252:G252"/>
    <mergeCell ref="F253:G253"/>
  </mergeCells>
  <dataValidations count="1">
    <dataValidation type="list" allowBlank="1" sqref="I4 I22 I38 I55 I76 I93 I109 I125 I142 I159 I176 I192 I207 I223 I239 I256 I272 I287 I304 I320 I336 I350 I365 I381 I398 I414" xr:uid="{00000000-0002-0000-0500-000000000000}">
      <formula1>"cft,ft,Job,Kg,sft,No,m"</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FF"/>
  </sheetPr>
  <dimension ref="B1:N45"/>
  <sheetViews>
    <sheetView showGridLines="0" zoomScale="70" zoomScaleNormal="70" workbookViewId="0">
      <selection activeCell="J19" sqref="J1:Q1048576"/>
    </sheetView>
  </sheetViews>
  <sheetFormatPr defaultColWidth="12.6640625" defaultRowHeight="15" customHeight="1" x14ac:dyDescent="0.3"/>
  <cols>
    <col min="1" max="1" width="12.6640625" style="174"/>
    <col min="2" max="2" width="3.109375" style="174" customWidth="1"/>
    <col min="3" max="3" width="8.6640625" style="174" customWidth="1"/>
    <col min="4" max="4" width="13.33203125" style="174" customWidth="1"/>
    <col min="5" max="5" width="45.44140625" style="174" customWidth="1"/>
    <col min="6" max="6" width="8.6640625" style="174" customWidth="1"/>
    <col min="7" max="7" width="10.21875" style="174" customWidth="1"/>
    <col min="8" max="8" width="11.44140625" style="174" customWidth="1"/>
    <col min="9" max="9" width="15.88671875" style="174" customWidth="1"/>
    <col min="10" max="10" width="5" style="174" customWidth="1"/>
    <col min="11" max="11" width="11.44140625" style="174" customWidth="1"/>
    <col min="12" max="12" width="9.109375" style="174" customWidth="1"/>
    <col min="13" max="13" width="12.88671875" style="174" customWidth="1"/>
    <col min="14" max="14" width="12" style="174" customWidth="1"/>
    <col min="15" max="15" width="12.6640625" style="174" customWidth="1"/>
    <col min="16" max="16384" width="12.6640625" style="174"/>
  </cols>
  <sheetData>
    <row r="1" spans="2:14" ht="13.5" customHeight="1" thickBot="1" x14ac:dyDescent="0.35">
      <c r="B1" s="172"/>
      <c r="C1" s="206"/>
      <c r="D1" s="206"/>
      <c r="E1" s="172"/>
      <c r="F1" s="206"/>
      <c r="G1" s="206"/>
      <c r="H1" s="172"/>
      <c r="I1" s="172"/>
      <c r="J1" s="173"/>
      <c r="K1" s="173"/>
      <c r="L1" s="173"/>
      <c r="M1" s="173"/>
      <c r="N1" s="173"/>
    </row>
    <row r="2" spans="2:14" ht="22.5" customHeight="1" x14ac:dyDescent="0.3">
      <c r="B2" s="319"/>
      <c r="C2" s="511" t="s">
        <v>5</v>
      </c>
      <c r="D2" s="512"/>
      <c r="E2" s="512"/>
      <c r="F2" s="512"/>
      <c r="G2" s="512"/>
      <c r="H2" s="512"/>
      <c r="I2" s="513"/>
      <c r="J2" s="173"/>
      <c r="K2" s="173"/>
      <c r="L2" s="173"/>
      <c r="M2" s="173"/>
      <c r="N2" s="173"/>
    </row>
    <row r="3" spans="2:14" ht="49.5" customHeight="1" x14ac:dyDescent="0.3">
      <c r="B3" s="223"/>
      <c r="C3" s="201" t="s">
        <v>6</v>
      </c>
      <c r="D3" s="202" t="s">
        <v>7</v>
      </c>
      <c r="E3" s="334" t="s">
        <v>537</v>
      </c>
      <c r="F3" s="334" t="s">
        <v>8</v>
      </c>
      <c r="G3" s="334" t="s">
        <v>9</v>
      </c>
      <c r="H3" s="335" t="s">
        <v>10</v>
      </c>
      <c r="I3" s="336" t="s">
        <v>536</v>
      </c>
      <c r="J3" s="222"/>
      <c r="K3" s="222"/>
      <c r="L3" s="222"/>
      <c r="M3" s="222"/>
      <c r="N3" s="222"/>
    </row>
    <row r="4" spans="2:14" ht="30" customHeight="1" x14ac:dyDescent="0.3">
      <c r="B4" s="320"/>
      <c r="C4" s="514" t="s">
        <v>356</v>
      </c>
      <c r="D4" s="496"/>
      <c r="E4" s="496"/>
      <c r="F4" s="496"/>
      <c r="G4" s="496"/>
      <c r="H4" s="497"/>
      <c r="I4" s="321"/>
      <c r="J4" s="178"/>
      <c r="K4" s="178"/>
      <c r="L4" s="178"/>
      <c r="M4" s="178"/>
      <c r="N4" s="178"/>
    </row>
    <row r="5" spans="2:14" ht="13.8" x14ac:dyDescent="0.3">
      <c r="B5" s="322"/>
      <c r="C5" s="510" t="s">
        <v>674</v>
      </c>
      <c r="D5" s="496"/>
      <c r="E5" s="496"/>
      <c r="F5" s="496"/>
      <c r="G5" s="496"/>
      <c r="H5" s="497"/>
      <c r="I5" s="258"/>
      <c r="J5" s="308"/>
      <c r="K5" s="308"/>
      <c r="L5" s="308"/>
      <c r="M5" s="308"/>
      <c r="N5" s="308"/>
    </row>
    <row r="6" spans="2:14" ht="151.80000000000001" x14ac:dyDescent="0.3">
      <c r="B6" s="322"/>
      <c r="C6" s="257">
        <f>1</f>
        <v>1</v>
      </c>
      <c r="D6" s="225" t="s">
        <v>655</v>
      </c>
      <c r="E6" s="228" t="s">
        <v>675</v>
      </c>
      <c r="F6" s="225" t="s">
        <v>357</v>
      </c>
      <c r="G6" s="249">
        <f>'05(a)-M.S PHE  Work'!H12</f>
        <v>1</v>
      </c>
      <c r="H6" s="323"/>
      <c r="I6" s="258"/>
      <c r="J6" s="308"/>
      <c r="K6" s="307"/>
      <c r="L6" s="309"/>
      <c r="M6" s="310"/>
      <c r="N6" s="310"/>
    </row>
    <row r="7" spans="2:14" ht="55.2" x14ac:dyDescent="0.3">
      <c r="B7" s="322"/>
      <c r="C7" s="257">
        <f t="shared" ref="C7:C24" si="0">C6+1</f>
        <v>2</v>
      </c>
      <c r="D7" s="225" t="s">
        <v>656</v>
      </c>
      <c r="E7" s="228" t="s">
        <v>676</v>
      </c>
      <c r="F7" s="225" t="s">
        <v>357</v>
      </c>
      <c r="G7" s="249">
        <f>'05(a)-M.S PHE  Work'!H23</f>
        <v>2</v>
      </c>
      <c r="H7" s="323"/>
      <c r="I7" s="258"/>
      <c r="J7" s="308"/>
      <c r="K7" s="307"/>
      <c r="L7" s="309"/>
      <c r="M7" s="310"/>
      <c r="N7" s="310"/>
    </row>
    <row r="8" spans="2:14" ht="41.4" x14ac:dyDescent="0.3">
      <c r="B8" s="322"/>
      <c r="C8" s="257">
        <f t="shared" si="0"/>
        <v>3</v>
      </c>
      <c r="D8" s="225" t="s">
        <v>657</v>
      </c>
      <c r="E8" s="228" t="s">
        <v>677</v>
      </c>
      <c r="F8" s="225" t="s">
        <v>357</v>
      </c>
      <c r="G8" s="249">
        <f>'05(a)-M.S PHE  Work'!H34</f>
        <v>2</v>
      </c>
      <c r="H8" s="324"/>
      <c r="I8" s="258"/>
      <c r="J8" s="308"/>
      <c r="K8" s="307"/>
      <c r="L8" s="309"/>
      <c r="M8" s="310"/>
      <c r="N8" s="310"/>
    </row>
    <row r="9" spans="2:14" ht="41.4" x14ac:dyDescent="0.3">
      <c r="B9" s="322"/>
      <c r="C9" s="257">
        <f t="shared" si="0"/>
        <v>4</v>
      </c>
      <c r="D9" s="225" t="s">
        <v>658</v>
      </c>
      <c r="E9" s="228" t="s">
        <v>678</v>
      </c>
      <c r="F9" s="225" t="s">
        <v>357</v>
      </c>
      <c r="G9" s="249">
        <f>'05(a)-M.S PHE  Work'!H45</f>
        <v>2</v>
      </c>
      <c r="H9" s="324"/>
      <c r="I9" s="258"/>
      <c r="J9" s="308"/>
      <c r="K9" s="307"/>
      <c r="L9" s="309"/>
      <c r="M9" s="310"/>
      <c r="N9" s="310"/>
    </row>
    <row r="10" spans="2:14" ht="41.4" x14ac:dyDescent="0.3">
      <c r="B10" s="322"/>
      <c r="C10" s="257">
        <f t="shared" si="0"/>
        <v>5</v>
      </c>
      <c r="D10" s="225" t="s">
        <v>659</v>
      </c>
      <c r="E10" s="228" t="s">
        <v>679</v>
      </c>
      <c r="F10" s="225" t="s">
        <v>357</v>
      </c>
      <c r="G10" s="249">
        <f>'05(a)-M.S PHE  Work'!H57</f>
        <v>2</v>
      </c>
      <c r="H10" s="324"/>
      <c r="I10" s="258"/>
      <c r="J10" s="308"/>
      <c r="K10" s="307"/>
      <c r="L10" s="309"/>
      <c r="M10" s="310"/>
      <c r="N10" s="310"/>
    </row>
    <row r="11" spans="2:14" ht="42.75" customHeight="1" x14ac:dyDescent="0.3">
      <c r="B11" s="322"/>
      <c r="C11" s="257">
        <f t="shared" si="0"/>
        <v>6</v>
      </c>
      <c r="D11" s="225" t="s">
        <v>660</v>
      </c>
      <c r="E11" s="228" t="s">
        <v>680</v>
      </c>
      <c r="F11" s="225" t="s">
        <v>357</v>
      </c>
      <c r="G11" s="249">
        <f>'05(a)-M.S PHE  Work'!H69</f>
        <v>2</v>
      </c>
      <c r="H11" s="324"/>
      <c r="I11" s="258"/>
      <c r="J11" s="308"/>
      <c r="K11" s="307"/>
      <c r="L11" s="309"/>
      <c r="M11" s="310"/>
      <c r="N11" s="310"/>
    </row>
    <row r="12" spans="2:14" ht="110.4" x14ac:dyDescent="0.3">
      <c r="B12" s="322"/>
      <c r="C12" s="257">
        <f t="shared" si="0"/>
        <v>7</v>
      </c>
      <c r="D12" s="225" t="s">
        <v>661</v>
      </c>
      <c r="E12" s="228" t="s">
        <v>681</v>
      </c>
      <c r="F12" s="225" t="s">
        <v>357</v>
      </c>
      <c r="G12" s="249">
        <f>'05(a)-M.S PHE  Work'!H80</f>
        <v>2</v>
      </c>
      <c r="H12" s="324"/>
      <c r="I12" s="258"/>
      <c r="J12" s="308"/>
      <c r="K12" s="307"/>
      <c r="L12" s="309"/>
      <c r="M12" s="310"/>
      <c r="N12" s="310"/>
    </row>
    <row r="13" spans="2:14" ht="55.2" x14ac:dyDescent="0.3">
      <c r="B13" s="322"/>
      <c r="C13" s="257">
        <f t="shared" si="0"/>
        <v>8</v>
      </c>
      <c r="D13" s="225" t="s">
        <v>662</v>
      </c>
      <c r="E13" s="228" t="s">
        <v>682</v>
      </c>
      <c r="F13" s="225" t="s">
        <v>357</v>
      </c>
      <c r="G13" s="249">
        <f>'05(a)-M.S PHE  Work'!H91</f>
        <v>4</v>
      </c>
      <c r="H13" s="324"/>
      <c r="I13" s="258"/>
      <c r="J13" s="308"/>
      <c r="K13" s="307"/>
      <c r="L13" s="309"/>
      <c r="M13" s="310"/>
      <c r="N13" s="310"/>
    </row>
    <row r="14" spans="2:14" ht="69" x14ac:dyDescent="0.3">
      <c r="B14" s="322"/>
      <c r="C14" s="257">
        <f t="shared" si="0"/>
        <v>9</v>
      </c>
      <c r="D14" s="225" t="s">
        <v>663</v>
      </c>
      <c r="E14" s="228" t="s">
        <v>683</v>
      </c>
      <c r="F14" s="225" t="s">
        <v>357</v>
      </c>
      <c r="G14" s="249">
        <f>'05(a)-M.S PHE  Work'!H103</f>
        <v>2</v>
      </c>
      <c r="H14" s="324"/>
      <c r="I14" s="258"/>
      <c r="J14" s="308"/>
      <c r="K14" s="307"/>
      <c r="L14" s="309"/>
      <c r="M14" s="310"/>
      <c r="N14" s="310"/>
    </row>
    <row r="15" spans="2:14" ht="55.2" x14ac:dyDescent="0.3">
      <c r="B15" s="322"/>
      <c r="C15" s="257">
        <f t="shared" si="0"/>
        <v>10</v>
      </c>
      <c r="D15" s="225" t="s">
        <v>664</v>
      </c>
      <c r="E15" s="228" t="s">
        <v>684</v>
      </c>
      <c r="F15" s="225" t="s">
        <v>357</v>
      </c>
      <c r="G15" s="249">
        <f>'05(a)-M.S PHE  Work'!H116</f>
        <v>3</v>
      </c>
      <c r="H15" s="324"/>
      <c r="I15" s="258"/>
      <c r="J15" s="308"/>
      <c r="K15" s="307"/>
      <c r="L15" s="309"/>
      <c r="M15" s="310"/>
      <c r="N15" s="310"/>
    </row>
    <row r="16" spans="2:14" ht="41.4" x14ac:dyDescent="0.3">
      <c r="B16" s="322"/>
      <c r="C16" s="257">
        <f t="shared" si="0"/>
        <v>11</v>
      </c>
      <c r="D16" s="225" t="s">
        <v>665</v>
      </c>
      <c r="E16" s="228" t="s">
        <v>685</v>
      </c>
      <c r="F16" s="225" t="s">
        <v>357</v>
      </c>
      <c r="G16" s="249">
        <f>'05(a)-M.S PHE  Work'!H129</f>
        <v>6</v>
      </c>
      <c r="H16" s="324"/>
      <c r="I16" s="258"/>
      <c r="J16" s="308"/>
      <c r="K16" s="307"/>
      <c r="L16" s="309"/>
      <c r="M16" s="310"/>
      <c r="N16" s="310"/>
    </row>
    <row r="17" spans="2:14" ht="44.25" customHeight="1" x14ac:dyDescent="0.3">
      <c r="B17" s="322"/>
      <c r="C17" s="257">
        <f t="shared" si="0"/>
        <v>12</v>
      </c>
      <c r="D17" s="225" t="s">
        <v>666</v>
      </c>
      <c r="E17" s="228" t="s">
        <v>686</v>
      </c>
      <c r="F17" s="225" t="s">
        <v>357</v>
      </c>
      <c r="G17" s="249">
        <f>'05(a)-M.S PHE  Work'!H141</f>
        <v>1</v>
      </c>
      <c r="H17" s="324"/>
      <c r="I17" s="258"/>
      <c r="J17" s="308"/>
      <c r="K17" s="307"/>
      <c r="L17" s="309"/>
      <c r="M17" s="310"/>
      <c r="N17" s="310"/>
    </row>
    <row r="18" spans="2:14" ht="82.8" x14ac:dyDescent="0.3">
      <c r="B18" s="322"/>
      <c r="C18" s="257">
        <f t="shared" si="0"/>
        <v>13</v>
      </c>
      <c r="D18" s="225" t="s">
        <v>667</v>
      </c>
      <c r="E18" s="228" t="s">
        <v>687</v>
      </c>
      <c r="F18" s="225" t="s">
        <v>357</v>
      </c>
      <c r="G18" s="249">
        <f>'05(a)-M.S PHE  Work'!H153</f>
        <v>1</v>
      </c>
      <c r="H18" s="324"/>
      <c r="I18" s="258"/>
      <c r="J18" s="308"/>
      <c r="K18" s="307"/>
      <c r="L18" s="309"/>
      <c r="M18" s="310"/>
      <c r="N18" s="310"/>
    </row>
    <row r="19" spans="2:14" ht="45.75" customHeight="1" x14ac:dyDescent="0.3">
      <c r="B19" s="322"/>
      <c r="C19" s="257">
        <f t="shared" si="0"/>
        <v>14</v>
      </c>
      <c r="D19" s="225" t="s">
        <v>688</v>
      </c>
      <c r="E19" s="228" t="s">
        <v>689</v>
      </c>
      <c r="F19" s="225" t="s">
        <v>357</v>
      </c>
      <c r="G19" s="249">
        <f>'05(a)-M.S PHE  Work'!H165</f>
        <v>1</v>
      </c>
      <c r="H19" s="324"/>
      <c r="I19" s="258"/>
      <c r="J19" s="308"/>
      <c r="K19" s="307"/>
      <c r="L19" s="309"/>
      <c r="M19" s="310"/>
      <c r="N19" s="310"/>
    </row>
    <row r="20" spans="2:14" ht="41.4" x14ac:dyDescent="0.3">
      <c r="B20" s="322"/>
      <c r="C20" s="257">
        <f t="shared" si="0"/>
        <v>15</v>
      </c>
      <c r="D20" s="225" t="s">
        <v>668</v>
      </c>
      <c r="E20" s="228" t="s">
        <v>690</v>
      </c>
      <c r="F20" s="225" t="s">
        <v>357</v>
      </c>
      <c r="G20" s="249">
        <f>'05(a)-M.S PHE  Work'!H176</f>
        <v>2</v>
      </c>
      <c r="H20" s="324"/>
      <c r="I20" s="258"/>
      <c r="J20" s="308"/>
      <c r="K20" s="307"/>
      <c r="L20" s="309"/>
      <c r="M20" s="310"/>
      <c r="N20" s="310"/>
    </row>
    <row r="21" spans="2:14" ht="55.2" x14ac:dyDescent="0.3">
      <c r="B21" s="322"/>
      <c r="C21" s="257">
        <f t="shared" si="0"/>
        <v>16</v>
      </c>
      <c r="D21" s="225" t="s">
        <v>691</v>
      </c>
      <c r="E21" s="228" t="s">
        <v>692</v>
      </c>
      <c r="F21" s="225" t="s">
        <v>314</v>
      </c>
      <c r="G21" s="249">
        <f>'05(a)-M.S PHE  Work'!H188</f>
        <v>26</v>
      </c>
      <c r="H21" s="324"/>
      <c r="I21" s="258"/>
      <c r="J21" s="308"/>
      <c r="K21" s="307"/>
      <c r="L21" s="309"/>
      <c r="M21" s="310"/>
      <c r="N21" s="310"/>
    </row>
    <row r="22" spans="2:14" ht="55.2" x14ac:dyDescent="0.3">
      <c r="B22" s="322"/>
      <c r="C22" s="257">
        <f t="shared" si="0"/>
        <v>17</v>
      </c>
      <c r="D22" s="225" t="s">
        <v>669</v>
      </c>
      <c r="E22" s="228" t="s">
        <v>693</v>
      </c>
      <c r="F22" s="225" t="s">
        <v>314</v>
      </c>
      <c r="G22" s="249">
        <f>'05(a)-M.S PHE  Work'!H199</f>
        <v>39</v>
      </c>
      <c r="H22" s="324"/>
      <c r="I22" s="258"/>
      <c r="J22" s="308"/>
      <c r="K22" s="307"/>
      <c r="L22" s="309"/>
      <c r="M22" s="310"/>
      <c r="N22" s="310"/>
    </row>
    <row r="23" spans="2:14" ht="41.4" x14ac:dyDescent="0.3">
      <c r="B23" s="322"/>
      <c r="C23" s="257">
        <f t="shared" si="0"/>
        <v>18</v>
      </c>
      <c r="D23" s="225" t="s">
        <v>670</v>
      </c>
      <c r="E23" s="228" t="s">
        <v>694</v>
      </c>
      <c r="F23" s="225" t="s">
        <v>357</v>
      </c>
      <c r="G23" s="249">
        <f>'05(a)-M.S PHE  Work'!H211</f>
        <v>2</v>
      </c>
      <c r="H23" s="324"/>
      <c r="I23" s="258"/>
      <c r="J23" s="308"/>
      <c r="K23" s="307"/>
      <c r="L23" s="309"/>
      <c r="M23" s="310"/>
      <c r="N23" s="310"/>
    </row>
    <row r="24" spans="2:14" ht="41.4" x14ac:dyDescent="0.3">
      <c r="B24" s="322"/>
      <c r="C24" s="257">
        <f t="shared" si="0"/>
        <v>19</v>
      </c>
      <c r="D24" s="225" t="s">
        <v>671</v>
      </c>
      <c r="E24" s="228" t="s">
        <v>695</v>
      </c>
      <c r="F24" s="225" t="s">
        <v>357</v>
      </c>
      <c r="G24" s="249">
        <f>'05(a)-M.S PHE  Work'!H223</f>
        <v>1</v>
      </c>
      <c r="H24" s="324"/>
      <c r="I24" s="258"/>
      <c r="J24" s="308"/>
      <c r="K24" s="307"/>
      <c r="L24" s="309"/>
      <c r="M24" s="310"/>
      <c r="N24" s="310"/>
    </row>
    <row r="25" spans="2:14" ht="39" customHeight="1" thickBot="1" x14ac:dyDescent="0.35">
      <c r="B25" s="322"/>
      <c r="C25" s="325"/>
      <c r="D25" s="326"/>
      <c r="E25" s="327"/>
      <c r="F25" s="326"/>
      <c r="G25" s="328"/>
      <c r="H25" s="329"/>
      <c r="I25" s="330"/>
      <c r="J25" s="308"/>
      <c r="K25" s="307"/>
      <c r="L25" s="309"/>
      <c r="M25" s="310"/>
      <c r="N25" s="310"/>
    </row>
    <row r="26" spans="2:14" ht="24.75" customHeight="1" thickBot="1" x14ac:dyDescent="0.35">
      <c r="B26" s="322"/>
      <c r="C26" s="507" t="s">
        <v>321</v>
      </c>
      <c r="D26" s="508"/>
      <c r="E26" s="508"/>
      <c r="F26" s="508"/>
      <c r="G26" s="508"/>
      <c r="H26" s="509"/>
      <c r="I26" s="331">
        <f>SUM(I5:I25)</f>
        <v>0</v>
      </c>
      <c r="J26" s="308"/>
      <c r="K26" s="307"/>
      <c r="L26" s="309"/>
      <c r="M26" s="310"/>
      <c r="N26" s="310"/>
    </row>
    <row r="27" spans="2:14" ht="20.25" customHeight="1" thickBot="1" x14ac:dyDescent="0.35">
      <c r="B27" s="311"/>
      <c r="C27" s="312"/>
      <c r="D27" s="311"/>
      <c r="E27" s="311"/>
      <c r="F27" s="311"/>
      <c r="G27" s="311"/>
      <c r="H27" s="311"/>
      <c r="I27" s="313"/>
      <c r="J27" s="308"/>
      <c r="K27" s="307"/>
      <c r="L27" s="309"/>
      <c r="M27" s="310"/>
      <c r="N27" s="310"/>
    </row>
    <row r="28" spans="2:14" ht="33.75" customHeight="1" x14ac:dyDescent="0.3">
      <c r="B28" s="322"/>
      <c r="C28" s="462" t="s">
        <v>358</v>
      </c>
      <c r="D28" s="463"/>
      <c r="E28" s="463"/>
      <c r="F28" s="463"/>
      <c r="G28" s="463"/>
      <c r="H28" s="464"/>
      <c r="I28" s="267"/>
      <c r="J28" s="308"/>
      <c r="K28" s="307"/>
      <c r="L28" s="309"/>
      <c r="M28" s="310"/>
      <c r="N28" s="310"/>
    </row>
    <row r="29" spans="2:14" ht="13.8" x14ac:dyDescent="0.3">
      <c r="B29" s="322"/>
      <c r="C29" s="510" t="s">
        <v>696</v>
      </c>
      <c r="D29" s="496"/>
      <c r="E29" s="496"/>
      <c r="F29" s="496"/>
      <c r="G29" s="496"/>
      <c r="H29" s="497"/>
      <c r="I29" s="258"/>
      <c r="J29" s="308"/>
      <c r="K29" s="307"/>
      <c r="L29" s="298"/>
      <c r="M29" s="310"/>
      <c r="N29" s="310"/>
    </row>
    <row r="30" spans="2:14" ht="50.25" customHeight="1" x14ac:dyDescent="0.3">
      <c r="B30" s="322"/>
      <c r="C30" s="257">
        <v>1</v>
      </c>
      <c r="D30" s="225" t="s">
        <v>672</v>
      </c>
      <c r="E30" s="228" t="s">
        <v>697</v>
      </c>
      <c r="F30" s="225" t="s">
        <v>357</v>
      </c>
      <c r="G30" s="249">
        <f>'05(a)-M.S PHE  Work'!H235</f>
        <v>1</v>
      </c>
      <c r="H30" s="324"/>
      <c r="I30" s="258"/>
      <c r="J30" s="308"/>
      <c r="K30" s="314"/>
      <c r="L30" s="242"/>
      <c r="M30" s="243"/>
      <c r="N30" s="243"/>
    </row>
    <row r="31" spans="2:14" ht="110.4" x14ac:dyDescent="0.3">
      <c r="B31" s="322"/>
      <c r="C31" s="257">
        <f t="shared" ref="C31:C37" si="1">C30+1</f>
        <v>2</v>
      </c>
      <c r="D31" s="225" t="str">
        <f t="shared" ref="D31:D37" si="2">"PLUMB"&amp;CHAR(10)&amp;"N.S.I -" &amp; TEXT(VALUE(RIGHT(D30,2))+1,"00")</f>
        <v>PLUMB
N.S.I -02</v>
      </c>
      <c r="E31" s="228" t="s">
        <v>673</v>
      </c>
      <c r="F31" s="225" t="s">
        <v>357</v>
      </c>
      <c r="G31" s="249">
        <f>'05(a)-M.S PHE  Work'!H248</f>
        <v>1</v>
      </c>
      <c r="H31" s="324"/>
      <c r="I31" s="258"/>
      <c r="J31" s="308"/>
      <c r="K31" s="314"/>
      <c r="L31" s="242"/>
      <c r="M31" s="243"/>
      <c r="N31" s="243"/>
    </row>
    <row r="32" spans="2:14" ht="33.75" customHeight="1" x14ac:dyDescent="0.3">
      <c r="B32" s="322"/>
      <c r="C32" s="257">
        <f t="shared" si="1"/>
        <v>3</v>
      </c>
      <c r="D32" s="225" t="str">
        <f t="shared" si="2"/>
        <v>PLUMB
N.S.I -03</v>
      </c>
      <c r="E32" s="228" t="s">
        <v>698</v>
      </c>
      <c r="F32" s="225" t="s">
        <v>357</v>
      </c>
      <c r="G32" s="249">
        <f>'05(a)-M.S PHE  Work'!H259</f>
        <v>3</v>
      </c>
      <c r="H32" s="324"/>
      <c r="I32" s="258"/>
      <c r="J32" s="308"/>
      <c r="K32" s="314"/>
      <c r="L32" s="242"/>
      <c r="M32" s="243"/>
      <c r="N32" s="243"/>
    </row>
    <row r="33" spans="2:14" ht="69" x14ac:dyDescent="0.3">
      <c r="B33" s="322"/>
      <c r="C33" s="257">
        <f t="shared" si="1"/>
        <v>4</v>
      </c>
      <c r="D33" s="225" t="str">
        <f t="shared" si="2"/>
        <v>PLUMB
N.S.I -04</v>
      </c>
      <c r="E33" s="228" t="s">
        <v>699</v>
      </c>
      <c r="F33" s="225" t="s">
        <v>357</v>
      </c>
      <c r="G33" s="249">
        <f>'05(a)-M.S PHE  Work'!H271</f>
        <v>2</v>
      </c>
      <c r="H33" s="324"/>
      <c r="I33" s="258"/>
      <c r="J33" s="308"/>
      <c r="K33" s="314"/>
      <c r="L33" s="242"/>
      <c r="M33" s="243"/>
      <c r="N33" s="243"/>
    </row>
    <row r="34" spans="2:14" ht="46.5" customHeight="1" x14ac:dyDescent="0.3">
      <c r="B34" s="322"/>
      <c r="C34" s="257">
        <f t="shared" si="1"/>
        <v>5</v>
      </c>
      <c r="D34" s="225" t="str">
        <f t="shared" si="2"/>
        <v>PLUMB
N.S.I -05</v>
      </c>
      <c r="E34" s="228" t="s">
        <v>700</v>
      </c>
      <c r="F34" s="225" t="s">
        <v>357</v>
      </c>
      <c r="G34" s="249">
        <f>'05(a)-M.S PHE  Work'!H284</f>
        <v>6</v>
      </c>
      <c r="H34" s="324"/>
      <c r="I34" s="258"/>
      <c r="J34" s="308"/>
      <c r="K34" s="314"/>
      <c r="L34" s="242"/>
      <c r="M34" s="243"/>
      <c r="N34" s="243"/>
    </row>
    <row r="35" spans="2:14" ht="41.4" x14ac:dyDescent="0.3">
      <c r="B35" s="322"/>
      <c r="C35" s="257">
        <f t="shared" si="1"/>
        <v>6</v>
      </c>
      <c r="D35" s="225" t="str">
        <f t="shared" si="2"/>
        <v>PLUMB
N.S.I -06</v>
      </c>
      <c r="E35" s="228" t="s">
        <v>701</v>
      </c>
      <c r="F35" s="225" t="s">
        <v>357</v>
      </c>
      <c r="G35" s="249">
        <f>'05(a)-M.S PHE  Work'!H297</f>
        <v>2</v>
      </c>
      <c r="H35" s="324"/>
      <c r="I35" s="258"/>
      <c r="J35" s="308"/>
      <c r="K35" s="314"/>
      <c r="L35" s="242"/>
      <c r="M35" s="243"/>
      <c r="N35" s="243"/>
    </row>
    <row r="36" spans="2:14" ht="110.4" x14ac:dyDescent="0.3">
      <c r="B36" s="322"/>
      <c r="C36" s="257">
        <f t="shared" si="1"/>
        <v>7</v>
      </c>
      <c r="D36" s="225" t="str">
        <f t="shared" si="2"/>
        <v>PLUMB
N.S.I -07</v>
      </c>
      <c r="E36" s="228" t="s">
        <v>702</v>
      </c>
      <c r="F36" s="225" t="s">
        <v>314</v>
      </c>
      <c r="G36" s="249">
        <f>'05(a)-M.S PHE  Work'!H309</f>
        <v>150</v>
      </c>
      <c r="H36" s="324"/>
      <c r="I36" s="258"/>
      <c r="J36" s="308"/>
      <c r="K36" s="314"/>
      <c r="L36" s="242"/>
      <c r="M36" s="243"/>
      <c r="N36" s="243"/>
    </row>
    <row r="37" spans="2:14" ht="55.8" thickBot="1" x14ac:dyDescent="0.35">
      <c r="B37" s="322"/>
      <c r="C37" s="257">
        <f t="shared" si="1"/>
        <v>8</v>
      </c>
      <c r="D37" s="225" t="str">
        <f t="shared" si="2"/>
        <v>PLUMB
N.S.I -08</v>
      </c>
      <c r="E37" s="228" t="s">
        <v>703</v>
      </c>
      <c r="F37" s="225" t="s">
        <v>357</v>
      </c>
      <c r="G37" s="249">
        <f>'05(a)-M.S PHE  Work'!H321</f>
        <v>2</v>
      </c>
      <c r="H37" s="324"/>
      <c r="I37" s="258"/>
      <c r="J37" s="308"/>
      <c r="K37" s="314"/>
      <c r="L37" s="242"/>
      <c r="M37" s="243"/>
      <c r="N37" s="243"/>
    </row>
    <row r="38" spans="2:14" ht="24.75" customHeight="1" thickBot="1" x14ac:dyDescent="0.35">
      <c r="B38" s="322"/>
      <c r="C38" s="507" t="s">
        <v>324</v>
      </c>
      <c r="D38" s="508"/>
      <c r="E38" s="508"/>
      <c r="F38" s="508"/>
      <c r="G38" s="508"/>
      <c r="H38" s="509"/>
      <c r="I38" s="332">
        <f>SUM(I29:I37)</f>
        <v>0</v>
      </c>
      <c r="J38" s="308"/>
      <c r="K38" s="315"/>
      <c r="L38" s="315"/>
      <c r="M38" s="315"/>
      <c r="N38" s="315"/>
    </row>
    <row r="39" spans="2:14" ht="24.75" customHeight="1" thickBot="1" x14ac:dyDescent="0.35">
      <c r="B39" s="311"/>
      <c r="C39" s="316"/>
      <c r="D39" s="317"/>
      <c r="E39" s="317"/>
      <c r="F39" s="317"/>
      <c r="G39" s="317"/>
      <c r="H39" s="317"/>
      <c r="I39" s="318"/>
      <c r="J39" s="308"/>
      <c r="K39" s="315"/>
      <c r="L39" s="315"/>
      <c r="M39" s="315"/>
      <c r="N39" s="315"/>
    </row>
    <row r="40" spans="2:14" ht="24.75" customHeight="1" thickBot="1" x14ac:dyDescent="0.35">
      <c r="B40" s="322"/>
      <c r="C40" s="504" t="s">
        <v>325</v>
      </c>
      <c r="D40" s="505"/>
      <c r="E40" s="505"/>
      <c r="F40" s="505"/>
      <c r="G40" s="505"/>
      <c r="H40" s="506"/>
      <c r="I40" s="333">
        <f>I38+I26</f>
        <v>0</v>
      </c>
      <c r="J40" s="308"/>
      <c r="K40" s="315"/>
      <c r="L40" s="315"/>
      <c r="M40" s="315"/>
      <c r="N40" s="315"/>
    </row>
    <row r="41" spans="2:14" ht="12.75" customHeight="1" x14ac:dyDescent="0.3">
      <c r="B41" s="238"/>
      <c r="C41" s="308"/>
      <c r="D41" s="308"/>
      <c r="E41" s="308"/>
      <c r="F41" s="308"/>
      <c r="G41" s="308"/>
      <c r="H41" s="308"/>
      <c r="I41" s="308"/>
      <c r="J41" s="308"/>
      <c r="K41" s="315"/>
      <c r="L41" s="315"/>
      <c r="M41" s="315"/>
      <c r="N41" s="315"/>
    </row>
    <row r="42" spans="2:14" ht="12.75" customHeight="1" x14ac:dyDescent="0.3">
      <c r="B42" s="238"/>
      <c r="C42" s="308"/>
      <c r="D42" s="308"/>
      <c r="E42" s="308"/>
      <c r="F42" s="308"/>
      <c r="G42" s="308"/>
      <c r="H42" s="308"/>
      <c r="I42" s="308"/>
      <c r="J42" s="308"/>
      <c r="K42" s="315"/>
      <c r="L42" s="315"/>
      <c r="M42" s="315"/>
      <c r="N42" s="315"/>
    </row>
    <row r="43" spans="2:14" ht="12.75" customHeight="1" x14ac:dyDescent="0.3">
      <c r="B43" s="238"/>
      <c r="C43" s="308"/>
      <c r="D43" s="308"/>
      <c r="E43" s="308"/>
      <c r="F43" s="308"/>
      <c r="G43" s="308"/>
      <c r="H43" s="308"/>
      <c r="I43" s="308"/>
      <c r="J43" s="308"/>
      <c r="K43" s="315"/>
      <c r="L43" s="315"/>
      <c r="M43" s="315"/>
      <c r="N43" s="315"/>
    </row>
    <row r="44" spans="2:14" ht="12.75" customHeight="1" x14ac:dyDescent="0.3">
      <c r="B44" s="238"/>
      <c r="C44" s="308"/>
      <c r="D44" s="308"/>
      <c r="E44" s="308"/>
      <c r="F44" s="308"/>
      <c r="G44" s="308"/>
      <c r="H44" s="308"/>
      <c r="I44" s="308"/>
      <c r="J44" s="308"/>
      <c r="K44" s="315"/>
      <c r="L44" s="315"/>
      <c r="M44" s="315"/>
      <c r="N44" s="315"/>
    </row>
    <row r="45" spans="2:14" ht="12.75" customHeight="1" x14ac:dyDescent="0.3">
      <c r="B45" s="238"/>
      <c r="C45" s="308"/>
      <c r="D45" s="308"/>
      <c r="E45" s="308"/>
      <c r="F45" s="308"/>
      <c r="G45" s="308"/>
      <c r="H45" s="308"/>
      <c r="I45" s="308"/>
      <c r="J45" s="308"/>
      <c r="K45" s="315"/>
      <c r="L45" s="315"/>
      <c r="M45" s="315"/>
      <c r="N45" s="315"/>
    </row>
  </sheetData>
  <mergeCells count="8">
    <mergeCell ref="C40:H40"/>
    <mergeCell ref="C26:H26"/>
    <mergeCell ref="C28:H28"/>
    <mergeCell ref="C29:H29"/>
    <mergeCell ref="C2:I2"/>
    <mergeCell ref="C4:H4"/>
    <mergeCell ref="C5:H5"/>
    <mergeCell ref="C38:H38"/>
  </mergeCells>
  <printOptions horizontalCentered="1"/>
  <pageMargins left="0.11137856472604139" right="6.8540655216025467E-2" top="0.75" bottom="0.75" header="0" footer="0"/>
  <pageSetup paperSize="9" scale="60" orientation="portrait"/>
  <headerFooter>
    <oddFooter>&amp;L&amp;F&amp;RPage &amp;P of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K323"/>
  <sheetViews>
    <sheetView showGridLines="0" topLeftCell="C1" workbookViewId="0">
      <pane ySplit="3" topLeftCell="A4" activePane="bottomLeft" state="frozen"/>
      <selection pane="bottomLeft" activeCell="B5" sqref="B5"/>
    </sheetView>
  </sheetViews>
  <sheetFormatPr defaultColWidth="12.6640625" defaultRowHeight="15" customHeight="1" x14ac:dyDescent="0.25"/>
  <cols>
    <col min="1" max="1" width="3.77734375" customWidth="1"/>
    <col min="2" max="2" width="8.44140625" customWidth="1"/>
    <col min="3" max="3" width="88.77734375" customWidth="1"/>
    <col min="4" max="4" width="7.77734375" customWidth="1"/>
    <col min="5" max="5" width="10.77734375" customWidth="1"/>
    <col min="6" max="6" width="10.88671875" customWidth="1"/>
    <col min="7" max="7" width="10.21875" customWidth="1"/>
    <col min="8" max="8" width="11.44140625" customWidth="1"/>
    <col min="9" max="9" width="11.109375" customWidth="1"/>
    <col min="10" max="10" width="7.88671875" customWidth="1"/>
    <col min="11" max="11" width="5.109375" customWidth="1"/>
  </cols>
  <sheetData>
    <row r="1" spans="1:11" ht="13.5" customHeight="1" x14ac:dyDescent="0.3">
      <c r="A1" s="100" t="s">
        <v>326</v>
      </c>
      <c r="B1" s="100"/>
      <c r="C1" s="100"/>
      <c r="D1" s="100"/>
      <c r="E1" s="100"/>
      <c r="F1" s="100"/>
      <c r="G1" s="100"/>
      <c r="H1" s="100"/>
      <c r="I1" s="100"/>
      <c r="J1" s="100"/>
      <c r="K1" s="100"/>
    </row>
    <row r="2" spans="1:11" ht="30" customHeight="1" x14ac:dyDescent="0.25">
      <c r="A2" s="101"/>
      <c r="B2" s="503" t="s">
        <v>359</v>
      </c>
      <c r="C2" s="482"/>
      <c r="D2" s="483" t="str">
        <f>'01-G.Summary'!B2</f>
        <v xml:space="preserve">Rehabilitation &amp; Retrofitting Works School GGPS Karakar (EMIS-39155), District Swat Khyber Pakhtunkhwa </v>
      </c>
      <c r="E2" s="484"/>
      <c r="F2" s="484"/>
      <c r="G2" s="484"/>
      <c r="H2" s="484"/>
      <c r="I2" s="485"/>
      <c r="J2" s="101"/>
      <c r="K2" s="101"/>
    </row>
    <row r="3" spans="1:11" ht="27.75" customHeight="1" x14ac:dyDescent="0.3">
      <c r="A3" s="100"/>
      <c r="B3" s="102" t="s">
        <v>40</v>
      </c>
      <c r="C3" s="103" t="s">
        <v>41</v>
      </c>
      <c r="D3" s="103" t="s">
        <v>42</v>
      </c>
      <c r="E3" s="103" t="s">
        <v>43</v>
      </c>
      <c r="F3" s="103" t="s">
        <v>44</v>
      </c>
      <c r="G3" s="103" t="s">
        <v>45</v>
      </c>
      <c r="H3" s="103" t="s">
        <v>9</v>
      </c>
      <c r="I3" s="104" t="s">
        <v>46</v>
      </c>
      <c r="J3" s="100"/>
      <c r="K3" s="105">
        <v>1</v>
      </c>
    </row>
    <row r="4" spans="1:11" ht="21.75" customHeight="1" x14ac:dyDescent="0.3">
      <c r="A4" s="100"/>
      <c r="B4" s="106" t="s">
        <v>47</v>
      </c>
      <c r="C4" s="107" t="s">
        <v>356</v>
      </c>
      <c r="D4" s="108"/>
      <c r="E4" s="108"/>
      <c r="F4" s="108"/>
      <c r="G4" s="109"/>
      <c r="H4" s="108"/>
      <c r="I4" s="110" t="s">
        <v>42</v>
      </c>
      <c r="J4" s="111" t="s">
        <v>50</v>
      </c>
      <c r="K4" s="105">
        <v>1</v>
      </c>
    </row>
    <row r="5" spans="1:11" ht="93" x14ac:dyDescent="0.3">
      <c r="A5" s="100"/>
      <c r="B5" s="112">
        <v>1</v>
      </c>
      <c r="C5" s="21" t="str">
        <f>'05-B.O.Q PHE Works'!E6</f>
        <v>Accessible European Type WC (Disabled-Friendly)
Providing, supplying, and installation of glazed earthenware European type water closet (WC) of approved make, complete with double seat and cover, flushing arrangement, P/S trap, and connection to soil pipe, including all necessary fittings and making good. The WC shall be installed at an appropriate height and configuration specifically suitable for use by persons with disabilities, in accordance with approved drawings and accessibility guidelines. Complete in all respects as per specifications and as directed by the Engineer.</v>
      </c>
      <c r="D5" s="113"/>
      <c r="E5" s="113"/>
      <c r="F5" s="114"/>
      <c r="G5" s="113"/>
      <c r="H5" s="115" t="str">
        <f t="shared" ref="H5:H9" si="0">IF(PRODUCT(D5,E5,F5,G5,I5)=0,"",PRODUCT(D5,E5,F5,G5,I5))</f>
        <v/>
      </c>
      <c r="I5" s="116"/>
      <c r="J5" s="111" t="s">
        <v>54</v>
      </c>
      <c r="K5" s="105">
        <v>1</v>
      </c>
    </row>
    <row r="6" spans="1:11" ht="14.4" x14ac:dyDescent="0.3">
      <c r="A6" s="100"/>
      <c r="B6" s="117"/>
      <c r="C6" s="134"/>
      <c r="D6" s="119"/>
      <c r="E6" s="119"/>
      <c r="F6" s="119"/>
      <c r="G6" s="119"/>
      <c r="H6" s="121" t="str">
        <f t="shared" si="0"/>
        <v/>
      </c>
      <c r="I6" s="122"/>
      <c r="J6" s="111" t="s">
        <v>56</v>
      </c>
      <c r="K6" s="105">
        <v>1</v>
      </c>
    </row>
    <row r="7" spans="1:11" ht="14.4" x14ac:dyDescent="0.3">
      <c r="A7" s="100"/>
      <c r="B7" s="123"/>
      <c r="C7" s="77" t="s">
        <v>360</v>
      </c>
      <c r="D7" s="119">
        <v>1</v>
      </c>
      <c r="E7" s="119"/>
      <c r="F7" s="119"/>
      <c r="G7" s="119"/>
      <c r="H7" s="121">
        <f t="shared" si="0"/>
        <v>1</v>
      </c>
      <c r="I7" s="122"/>
      <c r="J7" s="111" t="s">
        <v>58</v>
      </c>
      <c r="K7" s="105">
        <v>1</v>
      </c>
    </row>
    <row r="8" spans="1:11" ht="14.4" x14ac:dyDescent="0.3">
      <c r="A8" s="100"/>
      <c r="B8" s="123"/>
      <c r="C8" s="77"/>
      <c r="D8" s="119"/>
      <c r="E8" s="119"/>
      <c r="F8" s="119"/>
      <c r="G8" s="119"/>
      <c r="H8" s="121" t="str">
        <f t="shared" si="0"/>
        <v/>
      </c>
      <c r="I8" s="122"/>
      <c r="J8" s="111" t="s">
        <v>60</v>
      </c>
      <c r="K8" s="105">
        <v>1</v>
      </c>
    </row>
    <row r="9" spans="1:11" ht="14.4" x14ac:dyDescent="0.3">
      <c r="A9" s="100"/>
      <c r="B9" s="123"/>
      <c r="C9" s="114"/>
      <c r="D9" s="119"/>
      <c r="E9" s="119"/>
      <c r="F9" s="119"/>
      <c r="G9" s="119"/>
      <c r="H9" s="121" t="str">
        <f t="shared" si="0"/>
        <v/>
      </c>
      <c r="I9" s="122"/>
      <c r="J9" s="100"/>
      <c r="K9" s="100"/>
    </row>
    <row r="10" spans="1:11" ht="14.4" x14ac:dyDescent="0.3">
      <c r="A10" s="100"/>
      <c r="B10" s="124"/>
      <c r="C10" s="125"/>
      <c r="D10" s="125"/>
      <c r="E10" s="126"/>
      <c r="F10" s="501" t="s">
        <v>85</v>
      </c>
      <c r="G10" s="478"/>
      <c r="H10" s="127">
        <f>IF(SUM(H5:H9)=0,"",SUM(H5:H9))</f>
        <v>1</v>
      </c>
      <c r="I10" s="128" t="str">
        <f>IF(I4="1%steel","cft",IF(I4="1.5%steel","cft",IF(I4="2%steel","cft",I4)))</f>
        <v>No</v>
      </c>
      <c r="J10" s="100"/>
      <c r="K10" s="100"/>
    </row>
    <row r="11" spans="1:11" ht="14.4" x14ac:dyDescent="0.3">
      <c r="A11" s="100"/>
      <c r="B11" s="100"/>
      <c r="C11" s="100"/>
      <c r="D11" s="100"/>
      <c r="E11" s="100"/>
      <c r="F11" s="502" t="s">
        <v>86</v>
      </c>
      <c r="G11" s="476"/>
      <c r="H11" s="129">
        <v>0</v>
      </c>
      <c r="I11" s="130" t="str">
        <f>I10</f>
        <v>No</v>
      </c>
      <c r="J11" s="100"/>
      <c r="K11" s="100"/>
    </row>
    <row r="12" spans="1:11" ht="14.4" x14ac:dyDescent="0.3">
      <c r="A12" s="100"/>
      <c r="B12" s="100"/>
      <c r="C12" s="100"/>
      <c r="D12" s="100"/>
      <c r="E12" s="100"/>
      <c r="F12" s="501" t="s">
        <v>87</v>
      </c>
      <c r="G12" s="478"/>
      <c r="H12" s="127">
        <f>H11+H10</f>
        <v>1</v>
      </c>
      <c r="I12" s="128" t="str">
        <f>I10</f>
        <v>No</v>
      </c>
      <c r="J12" s="100"/>
      <c r="K12" s="100"/>
    </row>
    <row r="13" spans="1:11" ht="14.4" x14ac:dyDescent="0.3">
      <c r="A13" s="100"/>
      <c r="B13" s="100"/>
      <c r="C13" s="100"/>
      <c r="D13" s="100"/>
      <c r="E13" s="100"/>
      <c r="F13" s="100"/>
      <c r="G13" s="100"/>
      <c r="H13" s="100"/>
      <c r="I13" s="100"/>
      <c r="J13" s="100"/>
      <c r="K13" s="100"/>
    </row>
    <row r="14" spans="1:11" ht="14.4" x14ac:dyDescent="0.3">
      <c r="A14" s="100"/>
      <c r="B14" s="100"/>
      <c r="C14" s="100"/>
      <c r="D14" s="100"/>
      <c r="E14" s="100"/>
      <c r="F14" s="100"/>
      <c r="G14" s="100"/>
      <c r="H14" s="100"/>
      <c r="I14" s="100"/>
      <c r="J14" s="100"/>
      <c r="K14" s="100"/>
    </row>
    <row r="15" spans="1:11" ht="21.75" customHeight="1" x14ac:dyDescent="0.3">
      <c r="A15" s="100"/>
      <c r="B15" s="131" t="s">
        <v>47</v>
      </c>
      <c r="C15" s="107" t="s">
        <v>356</v>
      </c>
      <c r="D15" s="108"/>
      <c r="E15" s="108"/>
      <c r="F15" s="108"/>
      <c r="G15" s="109"/>
      <c r="H15" s="108"/>
      <c r="I15" s="110" t="s">
        <v>42</v>
      </c>
      <c r="J15" s="111" t="s">
        <v>50</v>
      </c>
      <c r="K15" s="105">
        <v>1</v>
      </c>
    </row>
    <row r="16" spans="1:11" ht="40.200000000000003" x14ac:dyDescent="0.3">
      <c r="A16" s="100"/>
      <c r="B16" s="132">
        <f>B5+1</f>
        <v>2</v>
      </c>
      <c r="C16" s="21" t="str">
        <f>'05-B.O.Q PHE Works'!E7</f>
        <v>Wash Hand Basin with Pedestal
 Providing and fixing glazed WHB  (22"x16"), with pedestal, including brackets Set, waste Jali, Waste Pipe, and White Colour</v>
      </c>
      <c r="D16" s="113"/>
      <c r="E16" s="113"/>
      <c r="F16" s="114"/>
      <c r="G16" s="113"/>
      <c r="H16" s="115" t="str">
        <f t="shared" ref="H16:H20" si="1">IF(PRODUCT(D16,E16,F16,G16,I16)=0,"",PRODUCT(D16,E16,F16,G16,I16))</f>
        <v/>
      </c>
      <c r="I16" s="116"/>
      <c r="J16" s="111" t="s">
        <v>54</v>
      </c>
      <c r="K16" s="105">
        <v>1</v>
      </c>
    </row>
    <row r="17" spans="1:11" ht="14.4" x14ac:dyDescent="0.3">
      <c r="A17" s="100"/>
      <c r="B17" s="133"/>
      <c r="C17" s="134"/>
      <c r="D17" s="119"/>
      <c r="E17" s="119"/>
      <c r="F17" s="119"/>
      <c r="G17" s="119"/>
      <c r="H17" s="121" t="str">
        <f t="shared" si="1"/>
        <v/>
      </c>
      <c r="I17" s="122"/>
      <c r="J17" s="111" t="s">
        <v>56</v>
      </c>
      <c r="K17" s="105">
        <v>1</v>
      </c>
    </row>
    <row r="18" spans="1:11" ht="14.4" x14ac:dyDescent="0.3">
      <c r="A18" s="100"/>
      <c r="B18" s="116"/>
      <c r="C18" s="77" t="s">
        <v>361</v>
      </c>
      <c r="D18" s="119">
        <v>2</v>
      </c>
      <c r="E18" s="119"/>
      <c r="F18" s="119"/>
      <c r="G18" s="119"/>
      <c r="H18" s="121">
        <f t="shared" si="1"/>
        <v>2</v>
      </c>
      <c r="I18" s="122"/>
      <c r="J18" s="111" t="s">
        <v>58</v>
      </c>
      <c r="K18" s="105">
        <v>1</v>
      </c>
    </row>
    <row r="19" spans="1:11" ht="14.4" x14ac:dyDescent="0.3">
      <c r="A19" s="100"/>
      <c r="B19" s="116"/>
      <c r="C19" s="114"/>
      <c r="D19" s="119"/>
      <c r="E19" s="119"/>
      <c r="F19" s="119"/>
      <c r="G19" s="119"/>
      <c r="H19" s="121" t="str">
        <f t="shared" si="1"/>
        <v/>
      </c>
      <c r="I19" s="122"/>
      <c r="J19" s="100"/>
      <c r="K19" s="100"/>
    </row>
    <row r="20" spans="1:11" ht="14.4" x14ac:dyDescent="0.3">
      <c r="A20" s="100"/>
      <c r="B20" s="116"/>
      <c r="C20" s="114"/>
      <c r="D20" s="119"/>
      <c r="E20" s="119"/>
      <c r="F20" s="119"/>
      <c r="G20" s="119"/>
      <c r="H20" s="121" t="str">
        <f t="shared" si="1"/>
        <v/>
      </c>
      <c r="I20" s="122"/>
      <c r="J20" s="100"/>
      <c r="K20" s="100"/>
    </row>
    <row r="21" spans="1:11" ht="14.4" x14ac:dyDescent="0.3">
      <c r="A21" s="100"/>
      <c r="B21" s="124"/>
      <c r="C21" s="125"/>
      <c r="D21" s="125"/>
      <c r="E21" s="126"/>
      <c r="F21" s="501" t="s">
        <v>85</v>
      </c>
      <c r="G21" s="478"/>
      <c r="H21" s="127">
        <f>IF(SUM(H16:H20)=0,"",SUM(H16:H20))</f>
        <v>2</v>
      </c>
      <c r="I21" s="128" t="str">
        <f>IF(I15="1%steel","cft",IF(I15="1.5%steel","cft",IF(I15="2%steel","cft",I15)))</f>
        <v>No</v>
      </c>
      <c r="J21" s="100"/>
      <c r="K21" s="100"/>
    </row>
    <row r="22" spans="1:11" ht="14.4" x14ac:dyDescent="0.3">
      <c r="A22" s="100"/>
      <c r="B22" s="100"/>
      <c r="C22" s="100"/>
      <c r="D22" s="100"/>
      <c r="E22" s="100"/>
      <c r="F22" s="502" t="s">
        <v>86</v>
      </c>
      <c r="G22" s="476"/>
      <c r="H22" s="129">
        <v>0</v>
      </c>
      <c r="I22" s="130" t="str">
        <f>I21</f>
        <v>No</v>
      </c>
      <c r="J22" s="100"/>
      <c r="K22" s="100"/>
    </row>
    <row r="23" spans="1:11" ht="14.4" x14ac:dyDescent="0.3">
      <c r="A23" s="100"/>
      <c r="B23" s="100"/>
      <c r="C23" s="100"/>
      <c r="D23" s="100"/>
      <c r="E23" s="100"/>
      <c r="F23" s="501" t="s">
        <v>87</v>
      </c>
      <c r="G23" s="478"/>
      <c r="H23" s="127">
        <f>H22+H21</f>
        <v>2</v>
      </c>
      <c r="I23" s="128" t="str">
        <f>I21</f>
        <v>No</v>
      </c>
      <c r="J23" s="100"/>
      <c r="K23" s="100"/>
    </row>
    <row r="24" spans="1:11" ht="14.4" x14ac:dyDescent="0.3">
      <c r="A24" s="100"/>
      <c r="B24" s="100"/>
      <c r="C24" s="100"/>
      <c r="D24" s="100"/>
      <c r="E24" s="100"/>
      <c r="F24" s="100"/>
      <c r="G24" s="100"/>
      <c r="H24" s="100"/>
      <c r="I24" s="100"/>
      <c r="J24" s="100"/>
      <c r="K24" s="100"/>
    </row>
    <row r="25" spans="1:11" ht="14.4" x14ac:dyDescent="0.3">
      <c r="A25" s="100"/>
      <c r="B25" s="100"/>
      <c r="C25" s="100"/>
      <c r="D25" s="100"/>
      <c r="E25" s="100"/>
      <c r="F25" s="100"/>
      <c r="G25" s="100"/>
      <c r="H25" s="100"/>
      <c r="I25" s="100"/>
      <c r="J25" s="100"/>
      <c r="K25" s="100"/>
    </row>
    <row r="26" spans="1:11" ht="21.75" customHeight="1" x14ac:dyDescent="0.3">
      <c r="A26" s="100"/>
      <c r="B26" s="131" t="s">
        <v>47</v>
      </c>
      <c r="C26" s="107" t="s">
        <v>356</v>
      </c>
      <c r="D26" s="108"/>
      <c r="E26" s="108"/>
      <c r="F26" s="108"/>
      <c r="G26" s="109"/>
      <c r="H26" s="108"/>
      <c r="I26" s="110" t="s">
        <v>42</v>
      </c>
      <c r="J26" s="111" t="s">
        <v>50</v>
      </c>
      <c r="K26" s="105">
        <v>1</v>
      </c>
    </row>
    <row r="27" spans="1:11" ht="40.200000000000003" x14ac:dyDescent="0.3">
      <c r="A27" s="100"/>
      <c r="B27" s="132">
        <f>B16+1</f>
        <v>3</v>
      </c>
      <c r="C27" s="21" t="str">
        <f>'05-B.O.Q PHE Works'!E8</f>
        <v>Soap Dish (CP)
Providing and fixing chromium plated soap dish with concealed fittings, complete in all respects.</v>
      </c>
      <c r="D27" s="113"/>
      <c r="E27" s="113"/>
      <c r="F27" s="114"/>
      <c r="G27" s="113"/>
      <c r="H27" s="115" t="str">
        <f t="shared" ref="H27:H31" si="2">IF(PRODUCT(D27,E27,F27,G27,I27)=0,"",PRODUCT(D27,E27,F27,G27,I27))</f>
        <v/>
      </c>
      <c r="I27" s="116"/>
      <c r="J27" s="111" t="s">
        <v>54</v>
      </c>
      <c r="K27" s="105">
        <v>1</v>
      </c>
    </row>
    <row r="28" spans="1:11" ht="14.4" x14ac:dyDescent="0.3">
      <c r="A28" s="100"/>
      <c r="B28" s="133"/>
      <c r="C28" s="134"/>
      <c r="D28" s="119"/>
      <c r="E28" s="119"/>
      <c r="F28" s="119"/>
      <c r="G28" s="119"/>
      <c r="H28" s="121" t="str">
        <f t="shared" si="2"/>
        <v/>
      </c>
      <c r="I28" s="122"/>
      <c r="J28" s="111" t="s">
        <v>56</v>
      </c>
      <c r="K28" s="105">
        <v>1</v>
      </c>
    </row>
    <row r="29" spans="1:11" ht="14.4" x14ac:dyDescent="0.3">
      <c r="A29" s="100"/>
      <c r="B29" s="116"/>
      <c r="C29" s="77" t="s">
        <v>362</v>
      </c>
      <c r="D29" s="119">
        <v>2</v>
      </c>
      <c r="E29" s="119"/>
      <c r="F29" s="119"/>
      <c r="G29" s="119"/>
      <c r="H29" s="121">
        <f t="shared" si="2"/>
        <v>2</v>
      </c>
      <c r="I29" s="122"/>
      <c r="J29" s="111" t="s">
        <v>58</v>
      </c>
      <c r="K29" s="105">
        <v>1</v>
      </c>
    </row>
    <row r="30" spans="1:11" ht="14.4" x14ac:dyDescent="0.3">
      <c r="A30" s="100"/>
      <c r="B30" s="116"/>
      <c r="C30" s="77"/>
      <c r="D30" s="119"/>
      <c r="E30" s="119"/>
      <c r="F30" s="119"/>
      <c r="G30" s="119"/>
      <c r="H30" s="121" t="str">
        <f t="shared" si="2"/>
        <v/>
      </c>
      <c r="I30" s="122"/>
      <c r="J30" s="111" t="s">
        <v>60</v>
      </c>
      <c r="K30" s="105">
        <v>1</v>
      </c>
    </row>
    <row r="31" spans="1:11" ht="14.4" x14ac:dyDescent="0.3">
      <c r="A31" s="100"/>
      <c r="B31" s="116"/>
      <c r="C31" s="114"/>
      <c r="D31" s="119"/>
      <c r="E31" s="119"/>
      <c r="F31" s="119"/>
      <c r="G31" s="119"/>
      <c r="H31" s="121" t="str">
        <f t="shared" si="2"/>
        <v/>
      </c>
      <c r="I31" s="122"/>
      <c r="J31" s="100"/>
      <c r="K31" s="100"/>
    </row>
    <row r="32" spans="1:11" ht="14.4" x14ac:dyDescent="0.3">
      <c r="A32" s="100"/>
      <c r="B32" s="124"/>
      <c r="C32" s="125"/>
      <c r="D32" s="125"/>
      <c r="E32" s="126"/>
      <c r="F32" s="501" t="s">
        <v>85</v>
      </c>
      <c r="G32" s="478"/>
      <c r="H32" s="127">
        <f>IF(SUM(H27:H31)=0,"",SUM(H27:H31))</f>
        <v>2</v>
      </c>
      <c r="I32" s="128" t="str">
        <f>IF(I26="1%steel","cft",IF(I26="1.5%steel","cft",IF(I26="2%steel","cft",I26)))</f>
        <v>No</v>
      </c>
      <c r="J32" s="100"/>
      <c r="K32" s="100"/>
    </row>
    <row r="33" spans="1:11" ht="14.4" x14ac:dyDescent="0.3">
      <c r="A33" s="100"/>
      <c r="B33" s="100"/>
      <c r="C33" s="100"/>
      <c r="D33" s="100"/>
      <c r="E33" s="100"/>
      <c r="F33" s="502" t="s">
        <v>86</v>
      </c>
      <c r="G33" s="476"/>
      <c r="H33" s="129">
        <v>0</v>
      </c>
      <c r="I33" s="130" t="str">
        <f>I32</f>
        <v>No</v>
      </c>
      <c r="J33" s="100"/>
      <c r="K33" s="100"/>
    </row>
    <row r="34" spans="1:11" ht="14.4" x14ac:dyDescent="0.3">
      <c r="A34" s="100"/>
      <c r="B34" s="100"/>
      <c r="C34" s="100"/>
      <c r="D34" s="100"/>
      <c r="E34" s="100"/>
      <c r="F34" s="501" t="s">
        <v>87</v>
      </c>
      <c r="G34" s="478"/>
      <c r="H34" s="127">
        <f>H33+H32</f>
        <v>2</v>
      </c>
      <c r="I34" s="128" t="str">
        <f>I32</f>
        <v>No</v>
      </c>
      <c r="J34" s="100"/>
      <c r="K34" s="100"/>
    </row>
    <row r="35" spans="1:11" ht="14.4" x14ac:dyDescent="0.3">
      <c r="A35" s="100"/>
      <c r="B35" s="100"/>
      <c r="C35" s="100"/>
      <c r="D35" s="100"/>
      <c r="E35" s="100"/>
      <c r="F35" s="100"/>
      <c r="G35" s="100"/>
      <c r="H35" s="100"/>
      <c r="I35" s="100"/>
      <c r="J35" s="100"/>
      <c r="K35" s="100"/>
    </row>
    <row r="36" spans="1:11" ht="14.4" x14ac:dyDescent="0.3">
      <c r="A36" s="100"/>
      <c r="B36" s="100"/>
      <c r="C36" s="100"/>
      <c r="D36" s="100"/>
      <c r="E36" s="100"/>
      <c r="F36" s="100"/>
      <c r="G36" s="100"/>
      <c r="H36" s="100"/>
      <c r="I36" s="100"/>
      <c r="J36" s="100"/>
      <c r="K36" s="100"/>
    </row>
    <row r="37" spans="1:11" ht="21.75" customHeight="1" x14ac:dyDescent="0.3">
      <c r="A37" s="100"/>
      <c r="B37" s="131" t="s">
        <v>47</v>
      </c>
      <c r="C37" s="107" t="s">
        <v>356</v>
      </c>
      <c r="D37" s="108"/>
      <c r="E37" s="108"/>
      <c r="F37" s="108"/>
      <c r="G37" s="109"/>
      <c r="H37" s="108"/>
      <c r="I37" s="110" t="s">
        <v>42</v>
      </c>
      <c r="J37" s="111" t="s">
        <v>50</v>
      </c>
      <c r="K37" s="105">
        <v>1</v>
      </c>
    </row>
    <row r="38" spans="1:11" ht="27" x14ac:dyDescent="0.3">
      <c r="A38" s="100"/>
      <c r="B38" s="132">
        <f>B27+1</f>
        <v>4</v>
      </c>
      <c r="C38" s="21" t="str">
        <f>'05-B.O.Q PHE Works'!E9</f>
        <v>Toilet Paper Holder (CP)
Providing and fixing CP toilet paper holder with necessary screws, Plug and fixtures.</v>
      </c>
      <c r="D38" s="113"/>
      <c r="E38" s="113"/>
      <c r="F38" s="114"/>
      <c r="G38" s="113"/>
      <c r="H38" s="115" t="str">
        <f t="shared" ref="H38:H42" si="3">IF(PRODUCT(D38,E38,F38,G38,I38)=0,"",PRODUCT(D38,E38,F38,G38,I38))</f>
        <v/>
      </c>
      <c r="I38" s="116"/>
      <c r="J38" s="111" t="s">
        <v>54</v>
      </c>
      <c r="K38" s="105">
        <v>1</v>
      </c>
    </row>
    <row r="39" spans="1:11" ht="14.4" x14ac:dyDescent="0.3">
      <c r="A39" s="100"/>
      <c r="B39" s="133"/>
      <c r="C39" s="134"/>
      <c r="D39" s="119"/>
      <c r="E39" s="119"/>
      <c r="F39" s="119"/>
      <c r="G39" s="119"/>
      <c r="H39" s="121" t="str">
        <f t="shared" si="3"/>
        <v/>
      </c>
      <c r="I39" s="122"/>
      <c r="J39" s="111" t="s">
        <v>56</v>
      </c>
      <c r="K39" s="105">
        <v>1</v>
      </c>
    </row>
    <row r="40" spans="1:11" ht="14.4" x14ac:dyDescent="0.3">
      <c r="A40" s="100"/>
      <c r="B40" s="116"/>
      <c r="C40" s="77" t="s">
        <v>363</v>
      </c>
      <c r="D40" s="119">
        <v>2</v>
      </c>
      <c r="E40" s="119"/>
      <c r="F40" s="119"/>
      <c r="G40" s="119"/>
      <c r="H40" s="121">
        <f t="shared" si="3"/>
        <v>2</v>
      </c>
      <c r="I40" s="122"/>
      <c r="J40" s="111" t="s">
        <v>58</v>
      </c>
      <c r="K40" s="105">
        <v>1</v>
      </c>
    </row>
    <row r="41" spans="1:11" ht="14.4" x14ac:dyDescent="0.3">
      <c r="A41" s="100"/>
      <c r="B41" s="116"/>
      <c r="C41" s="77"/>
      <c r="D41" s="119"/>
      <c r="E41" s="119"/>
      <c r="F41" s="119"/>
      <c r="G41" s="119"/>
      <c r="H41" s="121" t="str">
        <f t="shared" si="3"/>
        <v/>
      </c>
      <c r="I41" s="122"/>
      <c r="J41" s="111" t="s">
        <v>60</v>
      </c>
      <c r="K41" s="105">
        <v>1</v>
      </c>
    </row>
    <row r="42" spans="1:11" ht="14.4" x14ac:dyDescent="0.3">
      <c r="A42" s="100"/>
      <c r="B42" s="116"/>
      <c r="C42" s="114"/>
      <c r="D42" s="119"/>
      <c r="E42" s="119"/>
      <c r="F42" s="119"/>
      <c r="G42" s="119"/>
      <c r="H42" s="121" t="str">
        <f t="shared" si="3"/>
        <v/>
      </c>
      <c r="I42" s="122"/>
      <c r="J42" s="100"/>
      <c r="K42" s="100"/>
    </row>
    <row r="43" spans="1:11" ht="14.4" x14ac:dyDescent="0.3">
      <c r="A43" s="100"/>
      <c r="B43" s="124"/>
      <c r="C43" s="125"/>
      <c r="D43" s="125"/>
      <c r="E43" s="126"/>
      <c r="F43" s="501" t="s">
        <v>85</v>
      </c>
      <c r="G43" s="478"/>
      <c r="H43" s="127">
        <f>IF(SUM(H38:H42)=0,"",SUM(H38:H42))</f>
        <v>2</v>
      </c>
      <c r="I43" s="128" t="str">
        <f>IF(I37="1%steel","cft",IF(I37="1.5%steel","cft",IF(I37="2%steel","cft",I37)))</f>
        <v>No</v>
      </c>
      <c r="J43" s="100"/>
      <c r="K43" s="100"/>
    </row>
    <row r="44" spans="1:11" ht="14.4" x14ac:dyDescent="0.3">
      <c r="A44" s="100"/>
      <c r="B44" s="100"/>
      <c r="C44" s="100"/>
      <c r="D44" s="100"/>
      <c r="E44" s="100"/>
      <c r="F44" s="502" t="s">
        <v>86</v>
      </c>
      <c r="G44" s="476"/>
      <c r="H44" s="129">
        <v>0</v>
      </c>
      <c r="I44" s="130" t="str">
        <f>I43</f>
        <v>No</v>
      </c>
      <c r="J44" s="100"/>
      <c r="K44" s="100"/>
    </row>
    <row r="45" spans="1:11" ht="14.4" x14ac:dyDescent="0.3">
      <c r="A45" s="100"/>
      <c r="B45" s="100"/>
      <c r="C45" s="100"/>
      <c r="D45" s="100"/>
      <c r="E45" s="100"/>
      <c r="F45" s="501" t="s">
        <v>87</v>
      </c>
      <c r="G45" s="478"/>
      <c r="H45" s="127">
        <f>H44+H43</f>
        <v>2</v>
      </c>
      <c r="I45" s="128" t="str">
        <f>I43</f>
        <v>No</v>
      </c>
      <c r="J45" s="100"/>
      <c r="K45" s="100"/>
    </row>
    <row r="46" spans="1:11" ht="14.4" x14ac:dyDescent="0.3">
      <c r="A46" s="100"/>
      <c r="B46" s="100"/>
      <c r="C46" s="100"/>
      <c r="D46" s="100"/>
      <c r="E46" s="100"/>
      <c r="F46" s="100"/>
      <c r="G46" s="100"/>
      <c r="H46" s="100"/>
      <c r="I46" s="100"/>
      <c r="J46" s="100"/>
      <c r="K46" s="100"/>
    </row>
    <row r="47" spans="1:11" ht="14.4" x14ac:dyDescent="0.3">
      <c r="A47" s="100"/>
      <c r="B47" s="100"/>
      <c r="C47" s="100"/>
      <c r="D47" s="100"/>
      <c r="E47" s="100"/>
      <c r="F47" s="100"/>
      <c r="G47" s="100"/>
      <c r="H47" s="100"/>
      <c r="I47" s="100"/>
      <c r="J47" s="100"/>
      <c r="K47" s="100"/>
    </row>
    <row r="48" spans="1:11" ht="21.75" customHeight="1" x14ac:dyDescent="0.3">
      <c r="A48" s="100"/>
      <c r="B48" s="131" t="s">
        <v>47</v>
      </c>
      <c r="C48" s="107" t="s">
        <v>356</v>
      </c>
      <c r="D48" s="108"/>
      <c r="E48" s="108"/>
      <c r="F48" s="108"/>
      <c r="G48" s="109"/>
      <c r="H48" s="108"/>
      <c r="I48" s="110" t="s">
        <v>42</v>
      </c>
      <c r="J48" s="111" t="s">
        <v>50</v>
      </c>
      <c r="K48" s="105">
        <v>1</v>
      </c>
    </row>
    <row r="49" spans="1:11" ht="40.200000000000003" x14ac:dyDescent="0.3">
      <c r="A49" s="100"/>
      <c r="B49" s="132">
        <f>B38+1</f>
        <v>5</v>
      </c>
      <c r="C49" s="21" t="str">
        <f>'05-B.O.Q PHE Works'!E10</f>
        <v>Towel Rail (CP)
Providing and Fixing chromium plated (CP) towel rail complete, (24") long, and properly anchored to the wall.</v>
      </c>
      <c r="D49" s="113"/>
      <c r="E49" s="113"/>
      <c r="F49" s="114"/>
      <c r="G49" s="113"/>
      <c r="H49" s="115" t="str">
        <f t="shared" ref="H49:H54" si="4">IF(PRODUCT(D49,E49,F49,G49,I49)=0,"",PRODUCT(D49,E49,F49,G49,I49))</f>
        <v/>
      </c>
      <c r="I49" s="116"/>
      <c r="J49" s="111" t="s">
        <v>54</v>
      </c>
      <c r="K49" s="105">
        <v>1</v>
      </c>
    </row>
    <row r="50" spans="1:11" ht="14.4" x14ac:dyDescent="0.3">
      <c r="A50" s="100"/>
      <c r="B50" s="133"/>
      <c r="C50" s="134"/>
      <c r="D50" s="119"/>
      <c r="E50" s="119"/>
      <c r="F50" s="119"/>
      <c r="G50" s="119"/>
      <c r="H50" s="121" t="str">
        <f t="shared" si="4"/>
        <v/>
      </c>
      <c r="I50" s="122"/>
      <c r="J50" s="111" t="s">
        <v>56</v>
      </c>
      <c r="K50" s="105">
        <v>1</v>
      </c>
    </row>
    <row r="51" spans="1:11" ht="14.4" x14ac:dyDescent="0.3">
      <c r="A51" s="100"/>
      <c r="B51" s="116"/>
      <c r="C51" s="77" t="s">
        <v>364</v>
      </c>
      <c r="D51" s="119">
        <v>2</v>
      </c>
      <c r="E51" s="119"/>
      <c r="F51" s="119"/>
      <c r="G51" s="119"/>
      <c r="H51" s="121">
        <f t="shared" si="4"/>
        <v>2</v>
      </c>
      <c r="I51" s="122"/>
      <c r="J51" s="111" t="s">
        <v>58</v>
      </c>
      <c r="K51" s="105">
        <v>1</v>
      </c>
    </row>
    <row r="52" spans="1:11" ht="14.4" x14ac:dyDescent="0.3">
      <c r="A52" s="100"/>
      <c r="B52" s="116"/>
      <c r="C52" s="77"/>
      <c r="D52" s="119"/>
      <c r="E52" s="119"/>
      <c r="F52" s="119"/>
      <c r="G52" s="119"/>
      <c r="H52" s="121" t="str">
        <f t="shared" si="4"/>
        <v/>
      </c>
      <c r="I52" s="122"/>
      <c r="J52" s="111" t="s">
        <v>60</v>
      </c>
      <c r="K52" s="105">
        <v>1</v>
      </c>
    </row>
    <row r="53" spans="1:11" ht="14.4" x14ac:dyDescent="0.3">
      <c r="A53" s="100"/>
      <c r="B53" s="116"/>
      <c r="C53" s="114"/>
      <c r="D53" s="119"/>
      <c r="E53" s="119"/>
      <c r="F53" s="119"/>
      <c r="G53" s="119"/>
      <c r="H53" s="121" t="str">
        <f t="shared" si="4"/>
        <v/>
      </c>
      <c r="I53" s="122"/>
      <c r="J53" s="100"/>
      <c r="K53" s="100"/>
    </row>
    <row r="54" spans="1:11" ht="14.4" x14ac:dyDescent="0.3">
      <c r="A54" s="100"/>
      <c r="B54" s="116"/>
      <c r="C54" s="114"/>
      <c r="D54" s="119"/>
      <c r="E54" s="119"/>
      <c r="F54" s="119"/>
      <c r="G54" s="119"/>
      <c r="H54" s="121" t="str">
        <f t="shared" si="4"/>
        <v/>
      </c>
      <c r="I54" s="122"/>
      <c r="J54" s="100"/>
      <c r="K54" s="100"/>
    </row>
    <row r="55" spans="1:11" ht="14.4" x14ac:dyDescent="0.3">
      <c r="A55" s="100"/>
      <c r="B55" s="124"/>
      <c r="C55" s="125"/>
      <c r="D55" s="125"/>
      <c r="E55" s="126"/>
      <c r="F55" s="501" t="s">
        <v>85</v>
      </c>
      <c r="G55" s="478"/>
      <c r="H55" s="127">
        <f>IF(SUM(H49:H54)=0,"",SUM(H49:H54))</f>
        <v>2</v>
      </c>
      <c r="I55" s="128" t="str">
        <f>IF(I48="1%steel","cft",IF(I48="1.5%steel","cft",IF(I48="2%steel","cft",I48)))</f>
        <v>No</v>
      </c>
      <c r="J55" s="100"/>
      <c r="K55" s="100"/>
    </row>
    <row r="56" spans="1:11" ht="14.4" x14ac:dyDescent="0.3">
      <c r="A56" s="100"/>
      <c r="B56" s="100"/>
      <c r="C56" s="100"/>
      <c r="D56" s="100"/>
      <c r="E56" s="100"/>
      <c r="F56" s="502" t="s">
        <v>86</v>
      </c>
      <c r="G56" s="476"/>
      <c r="H56" s="129">
        <v>0</v>
      </c>
      <c r="I56" s="130" t="str">
        <f>I55</f>
        <v>No</v>
      </c>
      <c r="J56" s="100"/>
      <c r="K56" s="100"/>
    </row>
    <row r="57" spans="1:11" ht="14.4" x14ac:dyDescent="0.3">
      <c r="A57" s="100"/>
      <c r="B57" s="100"/>
      <c r="C57" s="100"/>
      <c r="D57" s="100"/>
      <c r="E57" s="100"/>
      <c r="F57" s="501" t="s">
        <v>87</v>
      </c>
      <c r="G57" s="478"/>
      <c r="H57" s="127">
        <f>H56+H55</f>
        <v>2</v>
      </c>
      <c r="I57" s="128" t="str">
        <f>I55</f>
        <v>No</v>
      </c>
      <c r="J57" s="100"/>
      <c r="K57" s="100"/>
    </row>
    <row r="58" spans="1:11" ht="14.4" x14ac:dyDescent="0.3">
      <c r="A58" s="100"/>
      <c r="B58" s="100"/>
      <c r="C58" s="100"/>
      <c r="D58" s="100"/>
      <c r="E58" s="100"/>
      <c r="F58" s="100"/>
      <c r="G58" s="100"/>
      <c r="H58" s="100"/>
      <c r="I58" s="100"/>
      <c r="J58" s="100"/>
      <c r="K58" s="100"/>
    </row>
    <row r="59" spans="1:11" ht="14.4" x14ac:dyDescent="0.3">
      <c r="A59" s="100"/>
      <c r="B59" s="100"/>
      <c r="C59" s="100"/>
      <c r="D59" s="100"/>
      <c r="E59" s="100"/>
      <c r="F59" s="100"/>
      <c r="G59" s="100"/>
      <c r="H59" s="100"/>
      <c r="I59" s="100"/>
      <c r="J59" s="100"/>
      <c r="K59" s="100"/>
    </row>
    <row r="60" spans="1:11" ht="21.75" customHeight="1" x14ac:dyDescent="0.3">
      <c r="A60" s="100"/>
      <c r="B60" s="131" t="s">
        <v>47</v>
      </c>
      <c r="C60" s="107" t="s">
        <v>356</v>
      </c>
      <c r="D60" s="108"/>
      <c r="E60" s="108"/>
      <c r="F60" s="108"/>
      <c r="G60" s="109"/>
      <c r="H60" s="108"/>
      <c r="I60" s="110" t="s">
        <v>42</v>
      </c>
      <c r="J60" s="111" t="s">
        <v>50</v>
      </c>
      <c r="K60" s="105">
        <v>1</v>
      </c>
    </row>
    <row r="61" spans="1:11" ht="40.200000000000003" x14ac:dyDescent="0.3">
      <c r="A61" s="100"/>
      <c r="B61" s="132">
        <f>B49+1</f>
        <v>6</v>
      </c>
      <c r="C61" s="21" t="str">
        <f>'05-B.O.Q PHE Works'!E11</f>
        <v>Looking Glass (Mirror)
Providing and fixing a 5mm thick mirror (600×450mm) with approved backing, screws, and edge protection, white in colour (24"x18") size</v>
      </c>
      <c r="D61" s="113"/>
      <c r="E61" s="113"/>
      <c r="F61" s="114"/>
      <c r="G61" s="113"/>
      <c r="H61" s="115" t="str">
        <f t="shared" ref="H61:H66" si="5">IF(PRODUCT(D61,E61,F61,G61,I61)=0,"",PRODUCT(D61,E61,F61,G61,I61))</f>
        <v/>
      </c>
      <c r="I61" s="116"/>
      <c r="J61" s="111" t="s">
        <v>54</v>
      </c>
      <c r="K61" s="105">
        <v>1</v>
      </c>
    </row>
    <row r="62" spans="1:11" ht="14.4" x14ac:dyDescent="0.3">
      <c r="A62" s="100"/>
      <c r="B62" s="133"/>
      <c r="C62" s="134"/>
      <c r="D62" s="119"/>
      <c r="E62" s="119"/>
      <c r="F62" s="119"/>
      <c r="G62" s="119"/>
      <c r="H62" s="121" t="str">
        <f t="shared" si="5"/>
        <v/>
      </c>
      <c r="I62" s="122"/>
      <c r="J62" s="111" t="s">
        <v>56</v>
      </c>
      <c r="K62" s="105">
        <v>1</v>
      </c>
    </row>
    <row r="63" spans="1:11" ht="14.4" x14ac:dyDescent="0.3">
      <c r="A63" s="100"/>
      <c r="B63" s="116"/>
      <c r="C63" s="77" t="s">
        <v>365</v>
      </c>
      <c r="D63" s="119">
        <v>2</v>
      </c>
      <c r="E63" s="119"/>
      <c r="F63" s="119"/>
      <c r="G63" s="119"/>
      <c r="H63" s="121">
        <f t="shared" si="5"/>
        <v>2</v>
      </c>
      <c r="I63" s="122"/>
      <c r="J63" s="111" t="s">
        <v>58</v>
      </c>
      <c r="K63" s="105">
        <v>1</v>
      </c>
    </row>
    <row r="64" spans="1:11" ht="14.4" x14ac:dyDescent="0.3">
      <c r="A64" s="100"/>
      <c r="B64" s="116"/>
      <c r="C64" s="77"/>
      <c r="D64" s="119"/>
      <c r="E64" s="119"/>
      <c r="F64" s="119"/>
      <c r="G64" s="119"/>
      <c r="H64" s="121" t="str">
        <f t="shared" si="5"/>
        <v/>
      </c>
      <c r="I64" s="122"/>
      <c r="J64" s="111" t="s">
        <v>60</v>
      </c>
      <c r="K64" s="105">
        <v>1</v>
      </c>
    </row>
    <row r="65" spans="1:11" ht="14.4" x14ac:dyDescent="0.3">
      <c r="A65" s="100"/>
      <c r="B65" s="116"/>
      <c r="C65" s="114"/>
      <c r="D65" s="119"/>
      <c r="E65" s="119"/>
      <c r="F65" s="119"/>
      <c r="G65" s="119"/>
      <c r="H65" s="121" t="str">
        <f t="shared" si="5"/>
        <v/>
      </c>
      <c r="I65" s="122"/>
      <c r="J65" s="100"/>
      <c r="K65" s="100"/>
    </row>
    <row r="66" spans="1:11" ht="14.4" x14ac:dyDescent="0.3">
      <c r="A66" s="100"/>
      <c r="B66" s="116"/>
      <c r="C66" s="114"/>
      <c r="D66" s="119"/>
      <c r="E66" s="119"/>
      <c r="F66" s="119"/>
      <c r="G66" s="119"/>
      <c r="H66" s="121" t="str">
        <f t="shared" si="5"/>
        <v/>
      </c>
      <c r="I66" s="122"/>
      <c r="J66" s="100"/>
      <c r="K66" s="100"/>
    </row>
    <row r="67" spans="1:11" ht="14.4" x14ac:dyDescent="0.3">
      <c r="A67" s="100"/>
      <c r="B67" s="124"/>
      <c r="C67" s="125"/>
      <c r="D67" s="125"/>
      <c r="E67" s="126"/>
      <c r="F67" s="501" t="s">
        <v>85</v>
      </c>
      <c r="G67" s="478"/>
      <c r="H67" s="127">
        <f>IF(SUM(H61:H66)=0,"",SUM(H61:H66))</f>
        <v>2</v>
      </c>
      <c r="I67" s="128" t="str">
        <f>IF(I60="1%steel","cft",IF(I60="1.5%steel","cft",IF(I60="2%steel","cft",I60)))</f>
        <v>No</v>
      </c>
      <c r="J67" s="100"/>
      <c r="K67" s="100"/>
    </row>
    <row r="68" spans="1:11" ht="14.4" x14ac:dyDescent="0.3">
      <c r="A68" s="100"/>
      <c r="B68" s="100"/>
      <c r="C68" s="100"/>
      <c r="D68" s="100"/>
      <c r="E68" s="100"/>
      <c r="F68" s="502" t="s">
        <v>86</v>
      </c>
      <c r="G68" s="476"/>
      <c r="H68" s="129">
        <v>0</v>
      </c>
      <c r="I68" s="130" t="str">
        <f>I67</f>
        <v>No</v>
      </c>
      <c r="J68" s="100"/>
      <c r="K68" s="100"/>
    </row>
    <row r="69" spans="1:11" ht="14.4" x14ac:dyDescent="0.3">
      <c r="A69" s="100"/>
      <c r="B69" s="100"/>
      <c r="C69" s="100"/>
      <c r="D69" s="100"/>
      <c r="E69" s="100"/>
      <c r="F69" s="501" t="s">
        <v>87</v>
      </c>
      <c r="G69" s="478"/>
      <c r="H69" s="127">
        <f>H68+H67</f>
        <v>2</v>
      </c>
      <c r="I69" s="128" t="str">
        <f>I67</f>
        <v>No</v>
      </c>
      <c r="J69" s="100"/>
      <c r="K69" s="100"/>
    </row>
    <row r="70" spans="1:11" ht="14.4" x14ac:dyDescent="0.3">
      <c r="A70" s="100"/>
      <c r="B70" s="100"/>
      <c r="C70" s="100"/>
      <c r="D70" s="100"/>
      <c r="E70" s="100"/>
      <c r="F70" s="100"/>
      <c r="G70" s="100"/>
      <c r="H70" s="100"/>
      <c r="I70" s="100"/>
      <c r="J70" s="100"/>
      <c r="K70" s="100"/>
    </row>
    <row r="71" spans="1:11" ht="14.4" x14ac:dyDescent="0.3">
      <c r="A71" s="100"/>
      <c r="B71" s="100"/>
      <c r="C71" s="100"/>
      <c r="D71" s="100"/>
      <c r="E71" s="100"/>
      <c r="F71" s="100"/>
      <c r="G71" s="100"/>
      <c r="H71" s="100"/>
      <c r="I71" s="100"/>
      <c r="J71" s="100"/>
      <c r="K71" s="100"/>
    </row>
    <row r="72" spans="1:11" ht="21.75" customHeight="1" x14ac:dyDescent="0.3">
      <c r="A72" s="100"/>
      <c r="B72" s="131" t="s">
        <v>47</v>
      </c>
      <c r="C72" s="107" t="s">
        <v>356</v>
      </c>
      <c r="D72" s="108"/>
      <c r="E72" s="108"/>
      <c r="F72" s="108"/>
      <c r="G72" s="109"/>
      <c r="H72" s="108"/>
      <c r="I72" s="110" t="s">
        <v>42</v>
      </c>
      <c r="J72" s="111" t="s">
        <v>50</v>
      </c>
      <c r="K72" s="105">
        <v>1</v>
      </c>
    </row>
    <row r="73" spans="1:11" ht="79.8" x14ac:dyDescent="0.3">
      <c r="A73" s="100"/>
      <c r="B73" s="132">
        <f>B61+1</f>
        <v>7</v>
      </c>
      <c r="C73" s="21" t="str">
        <f>'05-B.O.Q PHE Works'!E12</f>
        <v xml:space="preserve">Stainless Steel Shelf
Providing, supplying, and installation of stainless steel shelf of approved quality, complete with chromium-plated (CP) brackets and protective railing, securely fixed to wall with appropriate fasteners. The shelf shall be corrosion-resistant, durable, and suitable for sanitary use, complete in all respects as per drawings, specifications, and as directed by the Engineer. 24"x5" </v>
      </c>
      <c r="D73" s="113"/>
      <c r="E73" s="113"/>
      <c r="F73" s="114"/>
      <c r="G73" s="113"/>
      <c r="H73" s="115" t="str">
        <f t="shared" ref="H73:H77" si="6">IF(PRODUCT(D73,E73,F73,G73,I73)=0,"",PRODUCT(D73,E73,F73,G73,I73))</f>
        <v/>
      </c>
      <c r="I73" s="116"/>
      <c r="J73" s="111" t="s">
        <v>54</v>
      </c>
      <c r="K73" s="105">
        <v>1</v>
      </c>
    </row>
    <row r="74" spans="1:11" ht="14.4" x14ac:dyDescent="0.3">
      <c r="A74" s="100"/>
      <c r="B74" s="133"/>
      <c r="C74" s="134"/>
      <c r="D74" s="119"/>
      <c r="E74" s="119"/>
      <c r="F74" s="119"/>
      <c r="G74" s="119"/>
      <c r="H74" s="121" t="str">
        <f t="shared" si="6"/>
        <v/>
      </c>
      <c r="I74" s="122"/>
      <c r="J74" s="111" t="s">
        <v>56</v>
      </c>
      <c r="K74" s="105">
        <v>1</v>
      </c>
    </row>
    <row r="75" spans="1:11" ht="24" x14ac:dyDescent="0.3">
      <c r="A75" s="100"/>
      <c r="B75" s="116"/>
      <c r="C75" s="140" t="s">
        <v>366</v>
      </c>
      <c r="D75" s="119">
        <v>2</v>
      </c>
      <c r="E75" s="119"/>
      <c r="F75" s="119"/>
      <c r="G75" s="119"/>
      <c r="H75" s="121">
        <f t="shared" si="6"/>
        <v>2</v>
      </c>
      <c r="I75" s="122"/>
      <c r="J75" s="111" t="s">
        <v>58</v>
      </c>
      <c r="K75" s="105">
        <v>1</v>
      </c>
    </row>
    <row r="76" spans="1:11" ht="14.4" x14ac:dyDescent="0.3">
      <c r="A76" s="100"/>
      <c r="B76" s="116"/>
      <c r="C76" s="77"/>
      <c r="D76" s="119"/>
      <c r="E76" s="119"/>
      <c r="F76" s="119"/>
      <c r="G76" s="119"/>
      <c r="H76" s="121" t="str">
        <f t="shared" si="6"/>
        <v/>
      </c>
      <c r="I76" s="122"/>
      <c r="J76" s="111" t="s">
        <v>60</v>
      </c>
      <c r="K76" s="105">
        <v>1</v>
      </c>
    </row>
    <row r="77" spans="1:11" ht="14.4" x14ac:dyDescent="0.3">
      <c r="A77" s="100"/>
      <c r="B77" s="116"/>
      <c r="C77" s="114"/>
      <c r="D77" s="119"/>
      <c r="E77" s="119"/>
      <c r="F77" s="119"/>
      <c r="G77" s="119"/>
      <c r="H77" s="121" t="str">
        <f t="shared" si="6"/>
        <v/>
      </c>
      <c r="I77" s="122"/>
      <c r="J77" s="100"/>
      <c r="K77" s="100"/>
    </row>
    <row r="78" spans="1:11" ht="14.4" x14ac:dyDescent="0.3">
      <c r="A78" s="100"/>
      <c r="B78" s="124"/>
      <c r="C78" s="125"/>
      <c r="D78" s="125"/>
      <c r="E78" s="126"/>
      <c r="F78" s="501" t="s">
        <v>85</v>
      </c>
      <c r="G78" s="478"/>
      <c r="H78" s="127">
        <f>IF(SUM(H73:H77)=0,"",SUM(H73:H77))</f>
        <v>2</v>
      </c>
      <c r="I78" s="128" t="str">
        <f>IF(I72="1%steel","cft",IF(I72="1.5%steel","cft",IF(I72="2%steel","cft",I72)))</f>
        <v>No</v>
      </c>
      <c r="J78" s="100"/>
      <c r="K78" s="100"/>
    </row>
    <row r="79" spans="1:11" ht="14.4" x14ac:dyDescent="0.3">
      <c r="A79" s="100"/>
      <c r="B79" s="100"/>
      <c r="C79" s="100"/>
      <c r="D79" s="100"/>
      <c r="E79" s="100"/>
      <c r="F79" s="502" t="s">
        <v>86</v>
      </c>
      <c r="G79" s="476"/>
      <c r="H79" s="129">
        <v>0</v>
      </c>
      <c r="I79" s="130" t="str">
        <f>I78</f>
        <v>No</v>
      </c>
      <c r="J79" s="100"/>
      <c r="K79" s="100"/>
    </row>
    <row r="80" spans="1:11" ht="14.4" x14ac:dyDescent="0.3">
      <c r="A80" s="100"/>
      <c r="B80" s="100"/>
      <c r="C80" s="100"/>
      <c r="D80" s="100"/>
      <c r="E80" s="100"/>
      <c r="F80" s="501" t="s">
        <v>87</v>
      </c>
      <c r="G80" s="478"/>
      <c r="H80" s="127">
        <f>H79+H78</f>
        <v>2</v>
      </c>
      <c r="I80" s="128" t="str">
        <f>I78</f>
        <v>No</v>
      </c>
      <c r="J80" s="100"/>
      <c r="K80" s="100"/>
    </row>
    <row r="81" spans="1:11" ht="14.4" x14ac:dyDescent="0.3">
      <c r="A81" s="100"/>
      <c r="B81" s="100"/>
      <c r="C81" s="100"/>
      <c r="D81" s="100"/>
      <c r="E81" s="100"/>
      <c r="F81" s="100"/>
      <c r="G81" s="100"/>
      <c r="H81" s="100"/>
      <c r="I81" s="100"/>
      <c r="J81" s="100"/>
      <c r="K81" s="100"/>
    </row>
    <row r="82" spans="1:11" ht="14.4" x14ac:dyDescent="0.3">
      <c r="A82" s="100"/>
      <c r="B82" s="100"/>
      <c r="C82" s="100"/>
      <c r="D82" s="100"/>
      <c r="E82" s="100"/>
      <c r="F82" s="100"/>
      <c r="G82" s="100"/>
      <c r="H82" s="100"/>
      <c r="I82" s="100"/>
      <c r="J82" s="100"/>
      <c r="K82" s="100"/>
    </row>
    <row r="83" spans="1:11" ht="21.75" customHeight="1" x14ac:dyDescent="0.3">
      <c r="A83" s="100"/>
      <c r="B83" s="131" t="s">
        <v>47</v>
      </c>
      <c r="C83" s="107" t="s">
        <v>356</v>
      </c>
      <c r="D83" s="108"/>
      <c r="E83" s="108"/>
      <c r="F83" s="108"/>
      <c r="G83" s="109"/>
      <c r="H83" s="108"/>
      <c r="I83" s="110" t="s">
        <v>42</v>
      </c>
      <c r="J83" s="111" t="s">
        <v>50</v>
      </c>
      <c r="K83" s="105">
        <v>1</v>
      </c>
    </row>
    <row r="84" spans="1:11" ht="40.200000000000003" x14ac:dyDescent="0.3">
      <c r="A84" s="100"/>
      <c r="B84" s="132">
        <f>B73+1</f>
        <v>8</v>
      </c>
      <c r="C84" s="21" t="str">
        <f>'05-B.O.Q PHE Works'!E13</f>
        <v>Bib Cock (CP 3/4”)
Providing and fixing CP bib cock (3/4”), heavy duty, including thread sealing, and leak proof installation ,heavy-duty of approved quality: 2 cm  3/4</v>
      </c>
      <c r="D84" s="113"/>
      <c r="E84" s="113"/>
      <c r="F84" s="114"/>
      <c r="G84" s="113"/>
      <c r="H84" s="115" t="str">
        <f t="shared" ref="H84:H88" si="7">IF(PRODUCT(D84,E84,F84,G84,I84)=0,"",PRODUCT(D84,E84,F84,G84,I84))</f>
        <v/>
      </c>
      <c r="I84" s="116"/>
      <c r="J84" s="111" t="s">
        <v>54</v>
      </c>
      <c r="K84" s="105">
        <v>1</v>
      </c>
    </row>
    <row r="85" spans="1:11" ht="14.4" x14ac:dyDescent="0.3">
      <c r="A85" s="100"/>
      <c r="B85" s="133"/>
      <c r="C85" s="134"/>
      <c r="D85" s="119"/>
      <c r="E85" s="119"/>
      <c r="F85" s="119"/>
      <c r="G85" s="119"/>
      <c r="H85" s="121" t="str">
        <f t="shared" si="7"/>
        <v/>
      </c>
      <c r="I85" s="122"/>
      <c r="J85" s="111" t="s">
        <v>56</v>
      </c>
      <c r="K85" s="105">
        <v>1</v>
      </c>
    </row>
    <row r="86" spans="1:11" ht="24" x14ac:dyDescent="0.3">
      <c r="A86" s="100"/>
      <c r="B86" s="116"/>
      <c r="C86" s="140" t="s">
        <v>367</v>
      </c>
      <c r="D86" s="119">
        <v>2</v>
      </c>
      <c r="E86" s="119">
        <v>2</v>
      </c>
      <c r="F86" s="119"/>
      <c r="G86" s="119"/>
      <c r="H86" s="121">
        <f t="shared" si="7"/>
        <v>4</v>
      </c>
      <c r="I86" s="122"/>
      <c r="J86" s="111" t="s">
        <v>58</v>
      </c>
      <c r="K86" s="105">
        <v>1</v>
      </c>
    </row>
    <row r="87" spans="1:11" ht="14.4" x14ac:dyDescent="0.3">
      <c r="A87" s="100"/>
      <c r="B87" s="116"/>
      <c r="C87" s="77"/>
      <c r="D87" s="119"/>
      <c r="E87" s="119"/>
      <c r="F87" s="119"/>
      <c r="G87" s="119"/>
      <c r="H87" s="121" t="str">
        <f t="shared" si="7"/>
        <v/>
      </c>
      <c r="I87" s="122"/>
      <c r="J87" s="111" t="s">
        <v>60</v>
      </c>
      <c r="K87" s="105">
        <v>1</v>
      </c>
    </row>
    <row r="88" spans="1:11" ht="14.4" x14ac:dyDescent="0.3">
      <c r="A88" s="100"/>
      <c r="B88" s="116"/>
      <c r="C88" s="114"/>
      <c r="D88" s="119"/>
      <c r="E88" s="119"/>
      <c r="F88" s="119"/>
      <c r="G88" s="119"/>
      <c r="H88" s="121" t="str">
        <f t="shared" si="7"/>
        <v/>
      </c>
      <c r="I88" s="122"/>
      <c r="J88" s="100"/>
      <c r="K88" s="100"/>
    </row>
    <row r="89" spans="1:11" ht="14.4" x14ac:dyDescent="0.3">
      <c r="A89" s="100"/>
      <c r="B89" s="124"/>
      <c r="C89" s="125"/>
      <c r="D89" s="125"/>
      <c r="E89" s="126"/>
      <c r="F89" s="501" t="s">
        <v>85</v>
      </c>
      <c r="G89" s="478"/>
      <c r="H89" s="127">
        <f>IF(SUM(H84:H88)=0,"",SUM(H84:H88))</f>
        <v>4</v>
      </c>
      <c r="I89" s="128" t="str">
        <f>IF(I83="1%steel","cft",IF(I83="1.5%steel","cft",IF(I83="2%steel","cft",I83)))</f>
        <v>No</v>
      </c>
      <c r="J89" s="100"/>
      <c r="K89" s="100"/>
    </row>
    <row r="90" spans="1:11" ht="14.4" x14ac:dyDescent="0.3">
      <c r="A90" s="100"/>
      <c r="B90" s="100"/>
      <c r="C90" s="100"/>
      <c r="D90" s="100"/>
      <c r="E90" s="100"/>
      <c r="F90" s="502" t="s">
        <v>86</v>
      </c>
      <c r="G90" s="476"/>
      <c r="H90" s="129">
        <v>0</v>
      </c>
      <c r="I90" s="130" t="str">
        <f>I89</f>
        <v>No</v>
      </c>
      <c r="J90" s="100"/>
      <c r="K90" s="100"/>
    </row>
    <row r="91" spans="1:11" ht="14.4" x14ac:dyDescent="0.3">
      <c r="A91" s="100"/>
      <c r="B91" s="100"/>
      <c r="C91" s="100"/>
      <c r="D91" s="100"/>
      <c r="E91" s="100"/>
      <c r="F91" s="501" t="s">
        <v>87</v>
      </c>
      <c r="G91" s="478"/>
      <c r="H91" s="127">
        <f>H90+H89</f>
        <v>4</v>
      </c>
      <c r="I91" s="128" t="str">
        <f>I89</f>
        <v>No</v>
      </c>
      <c r="J91" s="100"/>
      <c r="K91" s="100"/>
    </row>
    <row r="92" spans="1:11" ht="14.4" x14ac:dyDescent="0.3">
      <c r="A92" s="100"/>
      <c r="B92" s="100"/>
      <c r="C92" s="100"/>
      <c r="D92" s="100"/>
      <c r="E92" s="100"/>
      <c r="F92" s="100"/>
      <c r="G92" s="100"/>
      <c r="H92" s="100"/>
      <c r="I92" s="100"/>
      <c r="J92" s="100"/>
      <c r="K92" s="100"/>
    </row>
    <row r="93" spans="1:11" ht="14.4" x14ac:dyDescent="0.3">
      <c r="A93" s="100"/>
      <c r="B93" s="100"/>
      <c r="C93" s="100"/>
      <c r="D93" s="100"/>
      <c r="E93" s="100"/>
      <c r="F93" s="100"/>
      <c r="G93" s="100"/>
      <c r="H93" s="100"/>
      <c r="I93" s="100"/>
      <c r="J93" s="100"/>
      <c r="K93" s="100"/>
    </row>
    <row r="94" spans="1:11" ht="21.75" customHeight="1" x14ac:dyDescent="0.3">
      <c r="A94" s="100"/>
      <c r="B94" s="131" t="s">
        <v>47</v>
      </c>
      <c r="C94" s="107" t="s">
        <v>356</v>
      </c>
      <c r="D94" s="108"/>
      <c r="E94" s="108"/>
      <c r="F94" s="108"/>
      <c r="G94" s="109"/>
      <c r="H94" s="108"/>
      <c r="I94" s="110" t="s">
        <v>42</v>
      </c>
      <c r="J94" s="111" t="s">
        <v>50</v>
      </c>
      <c r="K94" s="105">
        <v>1</v>
      </c>
    </row>
    <row r="95" spans="1:11" ht="53.4" x14ac:dyDescent="0.3">
      <c r="A95" s="100"/>
      <c r="B95" s="132">
        <f>B84+1</f>
        <v>9</v>
      </c>
      <c r="C95" s="21" t="str">
        <f>'05-B.O.Q PHE Works'!E14</f>
        <v>P-Trap with Chamber
Providing and fixing a P-trap with GI grating and PCC chamber, including excavation, backfilling, and connection to the drainage line.4" (100 mm)  as per the approved Material List</v>
      </c>
      <c r="D95" s="113"/>
      <c r="E95" s="113"/>
      <c r="F95" s="114"/>
      <c r="G95" s="113"/>
      <c r="H95" s="115" t="str">
        <f t="shared" ref="H95:H100" si="8">IF(PRODUCT(D95,E95,F95,G95,I95)=0,"",PRODUCT(D95,E95,F95,G95,I95))</f>
        <v/>
      </c>
      <c r="I95" s="116"/>
      <c r="J95" s="111" t="s">
        <v>54</v>
      </c>
      <c r="K95" s="105">
        <v>1</v>
      </c>
    </row>
    <row r="96" spans="1:11" ht="14.4" x14ac:dyDescent="0.3">
      <c r="A96" s="100"/>
      <c r="B96" s="133"/>
      <c r="C96" s="134"/>
      <c r="D96" s="119"/>
      <c r="E96" s="119"/>
      <c r="F96" s="119"/>
      <c r="G96" s="119"/>
      <c r="H96" s="121" t="str">
        <f t="shared" si="8"/>
        <v/>
      </c>
      <c r="I96" s="122"/>
      <c r="J96" s="111" t="s">
        <v>56</v>
      </c>
      <c r="K96" s="105">
        <v>1</v>
      </c>
    </row>
    <row r="97" spans="1:11" ht="24" x14ac:dyDescent="0.3">
      <c r="A97" s="100"/>
      <c r="B97" s="116"/>
      <c r="C97" s="140" t="s">
        <v>368</v>
      </c>
      <c r="D97" s="119">
        <v>2</v>
      </c>
      <c r="E97" s="119">
        <v>1</v>
      </c>
      <c r="F97" s="119"/>
      <c r="G97" s="119"/>
      <c r="H97" s="121">
        <f t="shared" si="8"/>
        <v>2</v>
      </c>
      <c r="I97" s="122"/>
      <c r="J97" s="111" t="s">
        <v>58</v>
      </c>
      <c r="K97" s="105">
        <v>1</v>
      </c>
    </row>
    <row r="98" spans="1:11" ht="14.4" x14ac:dyDescent="0.3">
      <c r="A98" s="100"/>
      <c r="B98" s="116"/>
      <c r="C98" s="77"/>
      <c r="D98" s="119"/>
      <c r="E98" s="119"/>
      <c r="F98" s="119"/>
      <c r="G98" s="119"/>
      <c r="H98" s="121" t="str">
        <f t="shared" si="8"/>
        <v/>
      </c>
      <c r="I98" s="122"/>
      <c r="J98" s="111" t="s">
        <v>60</v>
      </c>
      <c r="K98" s="105">
        <v>1</v>
      </c>
    </row>
    <row r="99" spans="1:11" ht="14.4" x14ac:dyDescent="0.3">
      <c r="A99" s="100"/>
      <c r="B99" s="116"/>
      <c r="C99" s="114"/>
      <c r="D99" s="119"/>
      <c r="E99" s="119"/>
      <c r="F99" s="119"/>
      <c r="G99" s="119"/>
      <c r="H99" s="121" t="str">
        <f t="shared" si="8"/>
        <v/>
      </c>
      <c r="I99" s="122"/>
      <c r="J99" s="100"/>
      <c r="K99" s="100"/>
    </row>
    <row r="100" spans="1:11" ht="14.4" x14ac:dyDescent="0.3">
      <c r="A100" s="100"/>
      <c r="B100" s="116"/>
      <c r="C100" s="114"/>
      <c r="D100" s="119"/>
      <c r="E100" s="119"/>
      <c r="F100" s="119"/>
      <c r="G100" s="119"/>
      <c r="H100" s="121" t="str">
        <f t="shared" si="8"/>
        <v/>
      </c>
      <c r="I100" s="122"/>
      <c r="J100" s="100"/>
      <c r="K100" s="100"/>
    </row>
    <row r="101" spans="1:11" ht="14.4" x14ac:dyDescent="0.3">
      <c r="A101" s="100"/>
      <c r="B101" s="124"/>
      <c r="C101" s="125"/>
      <c r="D101" s="125"/>
      <c r="E101" s="126"/>
      <c r="F101" s="501" t="s">
        <v>85</v>
      </c>
      <c r="G101" s="478"/>
      <c r="H101" s="127">
        <f>IF(SUM(H95:H100)=0,"",SUM(H95:H100))</f>
        <v>2</v>
      </c>
      <c r="I101" s="128" t="str">
        <f>IF(I94="1%steel","cft",IF(I94="1.5%steel","cft",IF(I94="2%steel","cft",I94)))</f>
        <v>No</v>
      </c>
      <c r="J101" s="100"/>
      <c r="K101" s="100"/>
    </row>
    <row r="102" spans="1:11" ht="14.4" x14ac:dyDescent="0.3">
      <c r="A102" s="100"/>
      <c r="B102" s="100"/>
      <c r="C102" s="100"/>
      <c r="D102" s="100"/>
      <c r="E102" s="100"/>
      <c r="F102" s="502" t="s">
        <v>86</v>
      </c>
      <c r="G102" s="476"/>
      <c r="H102" s="129">
        <v>0</v>
      </c>
      <c r="I102" s="130" t="str">
        <f>I101</f>
        <v>No</v>
      </c>
      <c r="J102" s="100"/>
      <c r="K102" s="100"/>
    </row>
    <row r="103" spans="1:11" ht="14.4" x14ac:dyDescent="0.3">
      <c r="A103" s="100"/>
      <c r="B103" s="100"/>
      <c r="C103" s="100"/>
      <c r="D103" s="100"/>
      <c r="E103" s="100"/>
      <c r="F103" s="501" t="s">
        <v>87</v>
      </c>
      <c r="G103" s="478"/>
      <c r="H103" s="127">
        <f>H102+H101</f>
        <v>2</v>
      </c>
      <c r="I103" s="128" t="str">
        <f>I101</f>
        <v>No</v>
      </c>
      <c r="J103" s="100"/>
      <c r="K103" s="100"/>
    </row>
    <row r="104" spans="1:11" ht="14.4" x14ac:dyDescent="0.3">
      <c r="A104" s="100"/>
      <c r="B104" s="100"/>
      <c r="C104" s="100"/>
      <c r="D104" s="100"/>
      <c r="E104" s="100"/>
      <c r="F104" s="100"/>
      <c r="G104" s="100"/>
      <c r="H104" s="100"/>
      <c r="I104" s="100"/>
      <c r="J104" s="100"/>
      <c r="K104" s="100"/>
    </row>
    <row r="105" spans="1:11" ht="14.4" x14ac:dyDescent="0.3">
      <c r="A105" s="100"/>
      <c r="B105" s="100"/>
      <c r="C105" s="100"/>
      <c r="D105" s="100"/>
      <c r="E105" s="100"/>
      <c r="F105" s="100"/>
      <c r="G105" s="100"/>
      <c r="H105" s="100"/>
      <c r="I105" s="100"/>
      <c r="J105" s="100"/>
      <c r="K105" s="100"/>
    </row>
    <row r="106" spans="1:11" ht="21.75" customHeight="1" x14ac:dyDescent="0.3">
      <c r="A106" s="100"/>
      <c r="B106" s="131" t="s">
        <v>47</v>
      </c>
      <c r="C106" s="107" t="s">
        <v>356</v>
      </c>
      <c r="D106" s="108"/>
      <c r="E106" s="108"/>
      <c r="F106" s="108"/>
      <c r="G106" s="109"/>
      <c r="H106" s="108"/>
      <c r="I106" s="110" t="s">
        <v>42</v>
      </c>
      <c r="J106" s="111" t="s">
        <v>50</v>
      </c>
      <c r="K106" s="105">
        <v>1</v>
      </c>
    </row>
    <row r="107" spans="1:11" ht="40.200000000000003" x14ac:dyDescent="0.3">
      <c r="A107" s="100"/>
      <c r="B107" s="132">
        <f>B95+1</f>
        <v>10</v>
      </c>
      <c r="C107" s="21" t="str">
        <f>'05-B.O.Q PHE Works'!E15</f>
        <v>PVC Waste Pipe (1.5”)
Providing and fixing PVC waste pipe, including fittings, clamps, joints, and connections to the drainage system. approved quality:  1.5" (40 mm)</v>
      </c>
      <c r="D107" s="113"/>
      <c r="E107" s="113"/>
      <c r="F107" s="114"/>
      <c r="G107" s="113"/>
      <c r="H107" s="115" t="str">
        <f t="shared" ref="H107:H113" si="9">IF(PRODUCT(D107,E107,F107,G107,I107)=0,"",PRODUCT(D107,E107,F107,G107,I107))</f>
        <v/>
      </c>
      <c r="I107" s="116"/>
      <c r="J107" s="111" t="s">
        <v>54</v>
      </c>
      <c r="K107" s="105">
        <v>1</v>
      </c>
    </row>
    <row r="108" spans="1:11" ht="14.4" x14ac:dyDescent="0.3">
      <c r="A108" s="100"/>
      <c r="B108" s="133"/>
      <c r="C108" s="134"/>
      <c r="D108" s="119"/>
      <c r="E108" s="119"/>
      <c r="F108" s="119"/>
      <c r="G108" s="119"/>
      <c r="H108" s="121" t="str">
        <f t="shared" si="9"/>
        <v/>
      </c>
      <c r="I108" s="122"/>
      <c r="J108" s="111" t="s">
        <v>56</v>
      </c>
      <c r="K108" s="105">
        <v>1</v>
      </c>
    </row>
    <row r="109" spans="1:11" ht="24" x14ac:dyDescent="0.3">
      <c r="A109" s="100"/>
      <c r="B109" s="116"/>
      <c r="C109" s="140" t="s">
        <v>369</v>
      </c>
      <c r="D109" s="119">
        <v>2</v>
      </c>
      <c r="E109" s="119"/>
      <c r="F109" s="119"/>
      <c r="G109" s="119"/>
      <c r="H109" s="121">
        <f t="shared" si="9"/>
        <v>2</v>
      </c>
      <c r="I109" s="122"/>
      <c r="J109" s="111" t="s">
        <v>58</v>
      </c>
      <c r="K109" s="105">
        <v>1</v>
      </c>
    </row>
    <row r="110" spans="1:11" ht="24" x14ac:dyDescent="0.3">
      <c r="A110" s="100"/>
      <c r="B110" s="116"/>
      <c r="C110" s="140" t="s">
        <v>370</v>
      </c>
      <c r="D110" s="119">
        <v>1</v>
      </c>
      <c r="E110" s="119">
        <v>1</v>
      </c>
      <c r="F110" s="119"/>
      <c r="G110" s="119"/>
      <c r="H110" s="121">
        <f t="shared" si="9"/>
        <v>1</v>
      </c>
      <c r="I110" s="122"/>
      <c r="J110" s="111" t="s">
        <v>60</v>
      </c>
      <c r="K110" s="105">
        <v>1</v>
      </c>
    </row>
    <row r="111" spans="1:11" ht="14.4" x14ac:dyDescent="0.3">
      <c r="A111" s="100"/>
      <c r="B111" s="116"/>
      <c r="C111" s="77"/>
      <c r="D111" s="119"/>
      <c r="E111" s="119"/>
      <c r="F111" s="119"/>
      <c r="G111" s="119"/>
      <c r="H111" s="121" t="str">
        <f t="shared" si="9"/>
        <v/>
      </c>
      <c r="I111" s="122"/>
      <c r="J111" s="111" t="s">
        <v>32</v>
      </c>
      <c r="K111" s="105">
        <v>1</v>
      </c>
    </row>
    <row r="112" spans="1:11" ht="14.4" x14ac:dyDescent="0.3">
      <c r="A112" s="100"/>
      <c r="B112" s="116"/>
      <c r="C112" s="114"/>
      <c r="D112" s="119"/>
      <c r="E112" s="119"/>
      <c r="F112" s="119"/>
      <c r="G112" s="119"/>
      <c r="H112" s="121" t="str">
        <f t="shared" si="9"/>
        <v/>
      </c>
      <c r="I112" s="122"/>
      <c r="J112" s="100"/>
      <c r="K112" s="100"/>
    </row>
    <row r="113" spans="1:11" ht="14.4" x14ac:dyDescent="0.3">
      <c r="A113" s="100"/>
      <c r="B113" s="116"/>
      <c r="C113" s="114"/>
      <c r="D113" s="119"/>
      <c r="E113" s="119"/>
      <c r="F113" s="119"/>
      <c r="G113" s="119"/>
      <c r="H113" s="121" t="str">
        <f t="shared" si="9"/>
        <v/>
      </c>
      <c r="I113" s="122"/>
      <c r="J113" s="100"/>
      <c r="K113" s="100"/>
    </row>
    <row r="114" spans="1:11" ht="14.4" x14ac:dyDescent="0.3">
      <c r="A114" s="100"/>
      <c r="B114" s="124"/>
      <c r="C114" s="125"/>
      <c r="D114" s="125"/>
      <c r="E114" s="126"/>
      <c r="F114" s="501" t="s">
        <v>85</v>
      </c>
      <c r="G114" s="478"/>
      <c r="H114" s="127">
        <f>IF(SUM(H107:H113)=0,"",SUM(H107:H113))</f>
        <v>3</v>
      </c>
      <c r="I114" s="128" t="str">
        <f>IF(I106="1%steel","cft",IF(I106="1.5%steel","cft",IF(I106="2%steel","cft",I106)))</f>
        <v>No</v>
      </c>
      <c r="J114" s="100"/>
      <c r="K114" s="100"/>
    </row>
    <row r="115" spans="1:11" ht="14.4" x14ac:dyDescent="0.3">
      <c r="A115" s="100"/>
      <c r="B115" s="100"/>
      <c r="C115" s="100"/>
      <c r="D115" s="100"/>
      <c r="E115" s="100"/>
      <c r="F115" s="502" t="s">
        <v>86</v>
      </c>
      <c r="G115" s="476"/>
      <c r="H115" s="129">
        <v>0</v>
      </c>
      <c r="I115" s="130" t="str">
        <f>I114</f>
        <v>No</v>
      </c>
      <c r="J115" s="100"/>
      <c r="K115" s="100"/>
    </row>
    <row r="116" spans="1:11" ht="14.4" x14ac:dyDescent="0.3">
      <c r="A116" s="100"/>
      <c r="B116" s="100"/>
      <c r="C116" s="100"/>
      <c r="D116" s="100"/>
      <c r="E116" s="100"/>
      <c r="F116" s="501" t="s">
        <v>87</v>
      </c>
      <c r="G116" s="478"/>
      <c r="H116" s="127">
        <f>H115+H114</f>
        <v>3</v>
      </c>
      <c r="I116" s="128" t="str">
        <f>I114</f>
        <v>No</v>
      </c>
      <c r="J116" s="100"/>
      <c r="K116" s="100"/>
    </row>
    <row r="117" spans="1:11" ht="14.4" x14ac:dyDescent="0.3">
      <c r="A117" s="100"/>
      <c r="B117" s="100"/>
      <c r="C117" s="100"/>
      <c r="D117" s="100"/>
      <c r="E117" s="100"/>
      <c r="F117" s="100"/>
      <c r="G117" s="100"/>
      <c r="H117" s="100"/>
      <c r="I117" s="100"/>
      <c r="J117" s="100"/>
      <c r="K117" s="100"/>
    </row>
    <row r="118" spans="1:11" ht="14.4" x14ac:dyDescent="0.3">
      <c r="A118" s="100"/>
      <c r="B118" s="100"/>
      <c r="C118" s="100"/>
      <c r="D118" s="100"/>
      <c r="E118" s="100"/>
      <c r="F118" s="100"/>
      <c r="G118" s="100"/>
      <c r="H118" s="100"/>
      <c r="I118" s="100"/>
      <c r="J118" s="100"/>
      <c r="K118" s="100"/>
    </row>
    <row r="119" spans="1:11" ht="21.75" customHeight="1" x14ac:dyDescent="0.3">
      <c r="A119" s="100"/>
      <c r="B119" s="131" t="s">
        <v>47</v>
      </c>
      <c r="C119" s="107" t="s">
        <v>356</v>
      </c>
      <c r="D119" s="108"/>
      <c r="E119" s="108"/>
      <c r="F119" s="108"/>
      <c r="G119" s="109"/>
      <c r="H119" s="108"/>
      <c r="I119" s="110" t="s">
        <v>42</v>
      </c>
      <c r="J119" s="111" t="s">
        <v>50</v>
      </c>
      <c r="K119" s="105">
        <v>1</v>
      </c>
    </row>
    <row r="120" spans="1:11" ht="40.200000000000003" x14ac:dyDescent="0.3">
      <c r="A120" s="100"/>
      <c r="B120" s="132">
        <f>B107+1</f>
        <v>11</v>
      </c>
      <c r="C120" s="21" t="str">
        <f>'05-B.O.Q PHE Works'!E16</f>
        <v>CP Connection (1/2”)
Providing and fixing 1/2" dia connection  Including check nuts etc chromium plated (CP)  connection</v>
      </c>
      <c r="D120" s="113"/>
      <c r="E120" s="113"/>
      <c r="F120" s="114"/>
      <c r="G120" s="113"/>
      <c r="H120" s="115" t="str">
        <f t="shared" ref="H120:H126" si="10">IF(PRODUCT(D120,E120,F120,G120,I120)=0,"",PRODUCT(D120,E120,F120,G120,I120))</f>
        <v/>
      </c>
      <c r="I120" s="116"/>
      <c r="J120" s="111" t="s">
        <v>54</v>
      </c>
      <c r="K120" s="105">
        <v>1</v>
      </c>
    </row>
    <row r="121" spans="1:11" ht="14.4" x14ac:dyDescent="0.3">
      <c r="A121" s="100"/>
      <c r="B121" s="133"/>
      <c r="C121" s="134"/>
      <c r="D121" s="119"/>
      <c r="E121" s="119"/>
      <c r="F121" s="119"/>
      <c r="G121" s="119"/>
      <c r="H121" s="121" t="str">
        <f t="shared" si="10"/>
        <v/>
      </c>
      <c r="I121" s="122"/>
      <c r="J121" s="111" t="s">
        <v>56</v>
      </c>
      <c r="K121" s="105">
        <v>1</v>
      </c>
    </row>
    <row r="122" spans="1:11" ht="24" x14ac:dyDescent="0.3">
      <c r="A122" s="100"/>
      <c r="B122" s="116"/>
      <c r="C122" s="140" t="s">
        <v>371</v>
      </c>
      <c r="D122" s="119">
        <v>1</v>
      </c>
      <c r="E122" s="119">
        <v>6</v>
      </c>
      <c r="F122" s="119"/>
      <c r="G122" s="119"/>
      <c r="H122" s="121">
        <f t="shared" si="10"/>
        <v>6</v>
      </c>
      <c r="I122" s="122"/>
      <c r="J122" s="111" t="s">
        <v>58</v>
      </c>
      <c r="K122" s="105">
        <v>1</v>
      </c>
    </row>
    <row r="123" spans="1:11" ht="24" x14ac:dyDescent="0.3">
      <c r="A123" s="100"/>
      <c r="B123" s="116"/>
      <c r="C123" s="140" t="s">
        <v>372</v>
      </c>
      <c r="D123" s="119">
        <v>4</v>
      </c>
      <c r="E123" s="119">
        <v>3</v>
      </c>
      <c r="F123" s="119"/>
      <c r="G123" s="119"/>
      <c r="H123" s="121" t="str">
        <f t="shared" si="10"/>
        <v/>
      </c>
      <c r="I123" s="122">
        <v>0</v>
      </c>
      <c r="J123" s="111" t="s">
        <v>60</v>
      </c>
      <c r="K123" s="105">
        <v>1</v>
      </c>
    </row>
    <row r="124" spans="1:11" ht="14.4" x14ac:dyDescent="0.3">
      <c r="A124" s="100"/>
      <c r="B124" s="116"/>
      <c r="C124" s="77"/>
      <c r="D124" s="119"/>
      <c r="E124" s="119"/>
      <c r="F124" s="119"/>
      <c r="G124" s="119"/>
      <c r="H124" s="121" t="str">
        <f t="shared" si="10"/>
        <v/>
      </c>
      <c r="I124" s="122"/>
      <c r="J124" s="111" t="s">
        <v>32</v>
      </c>
      <c r="K124" s="105">
        <v>1</v>
      </c>
    </row>
    <row r="125" spans="1:11" ht="14.4" x14ac:dyDescent="0.3">
      <c r="A125" s="100"/>
      <c r="B125" s="116"/>
      <c r="C125" s="114"/>
      <c r="D125" s="119"/>
      <c r="E125" s="119"/>
      <c r="F125" s="119"/>
      <c r="G125" s="119"/>
      <c r="H125" s="121" t="str">
        <f t="shared" si="10"/>
        <v/>
      </c>
      <c r="I125" s="122"/>
      <c r="J125" s="100"/>
      <c r="K125" s="100"/>
    </row>
    <row r="126" spans="1:11" ht="14.4" x14ac:dyDescent="0.3">
      <c r="A126" s="100"/>
      <c r="B126" s="116"/>
      <c r="C126" s="114"/>
      <c r="D126" s="119"/>
      <c r="E126" s="119"/>
      <c r="F126" s="119"/>
      <c r="G126" s="119"/>
      <c r="H126" s="121" t="str">
        <f t="shared" si="10"/>
        <v/>
      </c>
      <c r="I126" s="122"/>
      <c r="J126" s="100"/>
      <c r="K126" s="100"/>
    </row>
    <row r="127" spans="1:11" ht="14.4" x14ac:dyDescent="0.3">
      <c r="A127" s="100"/>
      <c r="B127" s="124"/>
      <c r="C127" s="125"/>
      <c r="D127" s="125"/>
      <c r="E127" s="126"/>
      <c r="F127" s="501" t="s">
        <v>85</v>
      </c>
      <c r="G127" s="478"/>
      <c r="H127" s="127">
        <f>IF(SUM(H120:H126)=0,"",SUM(H120:H126))</f>
        <v>6</v>
      </c>
      <c r="I127" s="128" t="str">
        <f>IF(I119="1%steel","cft",IF(I119="1.5%steel","cft",IF(I119="2%steel","cft",I119)))</f>
        <v>No</v>
      </c>
      <c r="J127" s="100"/>
      <c r="K127" s="100"/>
    </row>
    <row r="128" spans="1:11" ht="14.4" x14ac:dyDescent="0.3">
      <c r="A128" s="100"/>
      <c r="B128" s="100"/>
      <c r="C128" s="100"/>
      <c r="D128" s="100"/>
      <c r="E128" s="100"/>
      <c r="F128" s="502" t="s">
        <v>86</v>
      </c>
      <c r="G128" s="476"/>
      <c r="H128" s="129">
        <v>0</v>
      </c>
      <c r="I128" s="130" t="str">
        <f>I127</f>
        <v>No</v>
      </c>
      <c r="J128" s="100"/>
      <c r="K128" s="100"/>
    </row>
    <row r="129" spans="1:11" ht="14.4" x14ac:dyDescent="0.3">
      <c r="A129" s="100"/>
      <c r="B129" s="100"/>
      <c r="C129" s="100"/>
      <c r="D129" s="100"/>
      <c r="E129" s="100"/>
      <c r="F129" s="501" t="s">
        <v>87</v>
      </c>
      <c r="G129" s="478"/>
      <c r="H129" s="127">
        <f>H128+H127</f>
        <v>6</v>
      </c>
      <c r="I129" s="128" t="str">
        <f>I127</f>
        <v>No</v>
      </c>
      <c r="J129" s="100"/>
      <c r="K129" s="100"/>
    </row>
    <row r="130" spans="1:11" ht="14.4" x14ac:dyDescent="0.3">
      <c r="A130" s="100"/>
      <c r="B130" s="100"/>
      <c r="C130" s="100"/>
      <c r="D130" s="100"/>
      <c r="E130" s="100"/>
      <c r="F130" s="100"/>
      <c r="G130" s="100"/>
      <c r="H130" s="100"/>
      <c r="I130" s="100"/>
      <c r="J130" s="100"/>
      <c r="K130" s="100"/>
    </row>
    <row r="131" spans="1:11" ht="14.4" x14ac:dyDescent="0.3">
      <c r="A131" s="100"/>
      <c r="B131" s="100"/>
      <c r="C131" s="100"/>
      <c r="D131" s="100"/>
      <c r="E131" s="100"/>
      <c r="F131" s="100"/>
      <c r="G131" s="100"/>
      <c r="H131" s="100"/>
      <c r="I131" s="100"/>
      <c r="J131" s="100"/>
      <c r="K131" s="100"/>
    </row>
    <row r="132" spans="1:11" ht="21.75" customHeight="1" x14ac:dyDescent="0.3">
      <c r="A132" s="100"/>
      <c r="B132" s="131" t="s">
        <v>47</v>
      </c>
      <c r="C132" s="107" t="s">
        <v>356</v>
      </c>
      <c r="D132" s="108"/>
      <c r="E132" s="108"/>
      <c r="F132" s="108"/>
      <c r="G132" s="109"/>
      <c r="H132" s="108"/>
      <c r="I132" s="110" t="s">
        <v>42</v>
      </c>
      <c r="J132" s="111" t="s">
        <v>50</v>
      </c>
      <c r="K132" s="105">
        <v>1</v>
      </c>
    </row>
    <row r="133" spans="1:11" ht="40.200000000000003" x14ac:dyDescent="0.3">
      <c r="A133" s="100"/>
      <c r="B133" s="132">
        <f>B120+1</f>
        <v>12</v>
      </c>
      <c r="C133" s="21" t="str">
        <f>'05-B.O.Q PHE Works'!E17</f>
        <v>Brass Ball Valve (2”)
Providing and fixing brass ball float valve (2”), including connection to tank inlet, testing, and adjustment.</v>
      </c>
      <c r="D133" s="113"/>
      <c r="E133" s="113"/>
      <c r="F133" s="114"/>
      <c r="G133" s="113"/>
      <c r="H133" s="115" t="str">
        <f t="shared" ref="H133:H138" si="11">IF(PRODUCT(D133,E133,F133,G133,I133)=0,"",PRODUCT(D133,E133,F133,G133,I133))</f>
        <v/>
      </c>
      <c r="I133" s="116"/>
      <c r="J133" s="111" t="s">
        <v>54</v>
      </c>
      <c r="K133" s="105">
        <v>1</v>
      </c>
    </row>
    <row r="134" spans="1:11" ht="14.4" x14ac:dyDescent="0.3">
      <c r="A134" s="100"/>
      <c r="B134" s="133"/>
      <c r="C134" s="134"/>
      <c r="D134" s="119"/>
      <c r="E134" s="119"/>
      <c r="F134" s="119"/>
      <c r="G134" s="119"/>
      <c r="H134" s="121" t="str">
        <f t="shared" si="11"/>
        <v/>
      </c>
      <c r="I134" s="122"/>
      <c r="J134" s="111" t="s">
        <v>56</v>
      </c>
      <c r="K134" s="105">
        <v>1</v>
      </c>
    </row>
    <row r="135" spans="1:11" ht="24" x14ac:dyDescent="0.3">
      <c r="A135" s="100"/>
      <c r="B135" s="116"/>
      <c r="C135" s="140" t="s">
        <v>373</v>
      </c>
      <c r="D135" s="119">
        <v>1</v>
      </c>
      <c r="E135" s="119"/>
      <c r="F135" s="119"/>
      <c r="G135" s="119"/>
      <c r="H135" s="121">
        <f t="shared" si="11"/>
        <v>1</v>
      </c>
      <c r="I135" s="122"/>
      <c r="J135" s="111" t="s">
        <v>58</v>
      </c>
      <c r="K135" s="105">
        <v>1</v>
      </c>
    </row>
    <row r="136" spans="1:11" ht="14.4" x14ac:dyDescent="0.3">
      <c r="A136" s="100"/>
      <c r="B136" s="116"/>
      <c r="C136" s="77"/>
      <c r="D136" s="119"/>
      <c r="E136" s="119"/>
      <c r="F136" s="119"/>
      <c r="G136" s="119"/>
      <c r="H136" s="121" t="str">
        <f t="shared" si="11"/>
        <v/>
      </c>
      <c r="I136" s="122"/>
      <c r="J136" s="111" t="s">
        <v>60</v>
      </c>
      <c r="K136" s="105">
        <v>1</v>
      </c>
    </row>
    <row r="137" spans="1:11" ht="14.4" x14ac:dyDescent="0.3">
      <c r="A137" s="100"/>
      <c r="B137" s="116"/>
      <c r="C137" s="114"/>
      <c r="D137" s="119"/>
      <c r="E137" s="119"/>
      <c r="F137" s="119"/>
      <c r="G137" s="119"/>
      <c r="H137" s="121" t="str">
        <f t="shared" si="11"/>
        <v/>
      </c>
      <c r="I137" s="122"/>
      <c r="J137" s="100"/>
      <c r="K137" s="100"/>
    </row>
    <row r="138" spans="1:11" ht="14.4" x14ac:dyDescent="0.3">
      <c r="A138" s="100"/>
      <c r="B138" s="116"/>
      <c r="C138" s="114"/>
      <c r="D138" s="119"/>
      <c r="E138" s="119"/>
      <c r="F138" s="119"/>
      <c r="G138" s="119"/>
      <c r="H138" s="121" t="str">
        <f t="shared" si="11"/>
        <v/>
      </c>
      <c r="I138" s="122"/>
      <c r="J138" s="100"/>
      <c r="K138" s="100"/>
    </row>
    <row r="139" spans="1:11" ht="14.4" x14ac:dyDescent="0.3">
      <c r="A139" s="100"/>
      <c r="B139" s="124"/>
      <c r="C139" s="125"/>
      <c r="D139" s="125"/>
      <c r="E139" s="126"/>
      <c r="F139" s="501" t="s">
        <v>85</v>
      </c>
      <c r="G139" s="478"/>
      <c r="H139" s="127">
        <f>IF(SUM(H133:H138)=0,"",SUM(H133:H138))</f>
        <v>1</v>
      </c>
      <c r="I139" s="128" t="str">
        <f>IF(I132="1%steel","cft",IF(I132="1.5%steel","cft",IF(I132="2%steel","cft",I132)))</f>
        <v>No</v>
      </c>
      <c r="J139" s="100"/>
      <c r="K139" s="100"/>
    </row>
    <row r="140" spans="1:11" ht="14.4" x14ac:dyDescent="0.3">
      <c r="A140" s="100"/>
      <c r="B140" s="100"/>
      <c r="C140" s="100"/>
      <c r="D140" s="100"/>
      <c r="E140" s="100"/>
      <c r="F140" s="502" t="s">
        <v>86</v>
      </c>
      <c r="G140" s="476"/>
      <c r="H140" s="129">
        <v>0</v>
      </c>
      <c r="I140" s="130" t="str">
        <f>I139</f>
        <v>No</v>
      </c>
      <c r="J140" s="100"/>
      <c r="K140" s="100"/>
    </row>
    <row r="141" spans="1:11" ht="14.4" x14ac:dyDescent="0.3">
      <c r="A141" s="100"/>
      <c r="B141" s="100"/>
      <c r="C141" s="100"/>
      <c r="D141" s="100"/>
      <c r="E141" s="100"/>
      <c r="F141" s="501" t="s">
        <v>87</v>
      </c>
      <c r="G141" s="478"/>
      <c r="H141" s="127">
        <f>H140+H139</f>
        <v>1</v>
      </c>
      <c r="I141" s="128" t="str">
        <f>I139</f>
        <v>No</v>
      </c>
      <c r="J141" s="100"/>
      <c r="K141" s="100"/>
    </row>
    <row r="142" spans="1:11" ht="14.4" x14ac:dyDescent="0.3">
      <c r="A142" s="100"/>
      <c r="B142" s="100"/>
      <c r="C142" s="100"/>
      <c r="D142" s="100"/>
      <c r="E142" s="100"/>
      <c r="F142" s="100"/>
      <c r="G142" s="100"/>
      <c r="H142" s="100"/>
      <c r="I142" s="100"/>
      <c r="J142" s="100"/>
      <c r="K142" s="100"/>
    </row>
    <row r="143" spans="1:11" ht="14.4" x14ac:dyDescent="0.3">
      <c r="A143" s="100"/>
      <c r="B143" s="100"/>
      <c r="C143" s="100"/>
      <c r="D143" s="100"/>
      <c r="E143" s="100"/>
      <c r="F143" s="100"/>
      <c r="G143" s="100"/>
      <c r="H143" s="100"/>
      <c r="I143" s="100"/>
      <c r="J143" s="100"/>
      <c r="K143" s="100"/>
    </row>
    <row r="144" spans="1:11" ht="21.75" customHeight="1" x14ac:dyDescent="0.3">
      <c r="A144" s="100"/>
      <c r="B144" s="131" t="s">
        <v>47</v>
      </c>
      <c r="C144" s="107" t="s">
        <v>356</v>
      </c>
      <c r="D144" s="108"/>
      <c r="E144" s="108"/>
      <c r="F144" s="108"/>
      <c r="G144" s="109"/>
      <c r="H144" s="108"/>
      <c r="I144" s="110" t="s">
        <v>42</v>
      </c>
      <c r="J144" s="111" t="s">
        <v>50</v>
      </c>
      <c r="K144" s="105">
        <v>1</v>
      </c>
    </row>
    <row r="145" spans="1:11" ht="53.4" x14ac:dyDescent="0.3">
      <c r="A145" s="100"/>
      <c r="B145" s="132">
        <f>B133+1</f>
        <v>13</v>
      </c>
      <c r="C145" s="21" t="str">
        <f>'05-B.O.Q PHE Works'!E18</f>
        <v>Polyethylene Water Tank (1000 Gallons)
Supplying and fixing a polyethylene water tank made from food grade FDA Certified raw material, 1000-gallon triple-layer UV stabilized polyethylene water tank, including base preparation, inlet/outlet connections, overflow, vent, and testing.</v>
      </c>
      <c r="D145" s="113"/>
      <c r="E145" s="113"/>
      <c r="F145" s="114"/>
      <c r="G145" s="113"/>
      <c r="H145" s="115" t="str">
        <f t="shared" ref="H145:H150" si="12">IF(PRODUCT(D145,E145,F145,G145,I145)=0,"",PRODUCT(D145,E145,F145,G145,I145))</f>
        <v/>
      </c>
      <c r="I145" s="116"/>
      <c r="J145" s="111" t="s">
        <v>54</v>
      </c>
      <c r="K145" s="105">
        <v>1</v>
      </c>
    </row>
    <row r="146" spans="1:11" ht="14.4" x14ac:dyDescent="0.3">
      <c r="A146" s="100"/>
      <c r="B146" s="133"/>
      <c r="C146" s="134"/>
      <c r="D146" s="119"/>
      <c r="E146" s="119"/>
      <c r="F146" s="119"/>
      <c r="G146" s="119"/>
      <c r="H146" s="121" t="str">
        <f t="shared" si="12"/>
        <v/>
      </c>
      <c r="I146" s="122"/>
      <c r="J146" s="111" t="s">
        <v>56</v>
      </c>
      <c r="K146" s="105">
        <v>1</v>
      </c>
    </row>
    <row r="147" spans="1:11" ht="24" x14ac:dyDescent="0.3">
      <c r="A147" s="100"/>
      <c r="B147" s="116"/>
      <c r="C147" s="140" t="s">
        <v>374</v>
      </c>
      <c r="D147" s="119">
        <v>1</v>
      </c>
      <c r="E147" s="119"/>
      <c r="F147" s="119"/>
      <c r="G147" s="119"/>
      <c r="H147" s="121">
        <f t="shared" si="12"/>
        <v>1</v>
      </c>
      <c r="I147" s="122"/>
      <c r="J147" s="111" t="s">
        <v>58</v>
      </c>
      <c r="K147" s="105">
        <v>1</v>
      </c>
    </row>
    <row r="148" spans="1:11" ht="14.4" x14ac:dyDescent="0.3">
      <c r="A148" s="100"/>
      <c r="B148" s="116"/>
      <c r="C148" s="77"/>
      <c r="D148" s="119"/>
      <c r="E148" s="119"/>
      <c r="F148" s="119"/>
      <c r="G148" s="119"/>
      <c r="H148" s="121" t="str">
        <f t="shared" si="12"/>
        <v/>
      </c>
      <c r="I148" s="122"/>
      <c r="J148" s="111" t="s">
        <v>60</v>
      </c>
      <c r="K148" s="105">
        <v>1</v>
      </c>
    </row>
    <row r="149" spans="1:11" ht="14.4" x14ac:dyDescent="0.3">
      <c r="A149" s="100"/>
      <c r="B149" s="116"/>
      <c r="C149" s="114"/>
      <c r="D149" s="119"/>
      <c r="E149" s="119"/>
      <c r="F149" s="119"/>
      <c r="G149" s="119"/>
      <c r="H149" s="121" t="str">
        <f t="shared" si="12"/>
        <v/>
      </c>
      <c r="I149" s="122"/>
      <c r="J149" s="100"/>
      <c r="K149" s="100"/>
    </row>
    <row r="150" spans="1:11" ht="14.4" x14ac:dyDescent="0.3">
      <c r="A150" s="100"/>
      <c r="B150" s="116"/>
      <c r="C150" s="114"/>
      <c r="D150" s="119"/>
      <c r="E150" s="119"/>
      <c r="F150" s="119"/>
      <c r="G150" s="119"/>
      <c r="H150" s="121" t="str">
        <f t="shared" si="12"/>
        <v/>
      </c>
      <c r="I150" s="122"/>
      <c r="J150" s="100"/>
      <c r="K150" s="100"/>
    </row>
    <row r="151" spans="1:11" ht="14.4" x14ac:dyDescent="0.3">
      <c r="A151" s="100"/>
      <c r="B151" s="124"/>
      <c r="C151" s="125"/>
      <c r="D151" s="125"/>
      <c r="E151" s="126"/>
      <c r="F151" s="501" t="s">
        <v>85</v>
      </c>
      <c r="G151" s="478"/>
      <c r="H151" s="127">
        <f>IF(SUM(H145:H150)=0,"",SUM(H145:H150))</f>
        <v>1</v>
      </c>
      <c r="I151" s="128" t="str">
        <f>IF(I144="1%steel","cft",IF(I144="1.5%steel","cft",IF(I144="2%steel","cft",I144)))</f>
        <v>No</v>
      </c>
      <c r="J151" s="100"/>
      <c r="K151" s="100"/>
    </row>
    <row r="152" spans="1:11" ht="14.4" x14ac:dyDescent="0.3">
      <c r="A152" s="100"/>
      <c r="B152" s="100"/>
      <c r="C152" s="100"/>
      <c r="D152" s="100"/>
      <c r="E152" s="100"/>
      <c r="F152" s="502" t="s">
        <v>86</v>
      </c>
      <c r="G152" s="476"/>
      <c r="H152" s="129">
        <v>0</v>
      </c>
      <c r="I152" s="130" t="str">
        <f>I151</f>
        <v>No</v>
      </c>
      <c r="J152" s="100"/>
      <c r="K152" s="100"/>
    </row>
    <row r="153" spans="1:11" ht="14.4" x14ac:dyDescent="0.3">
      <c r="A153" s="100"/>
      <c r="B153" s="100"/>
      <c r="C153" s="100"/>
      <c r="D153" s="100"/>
      <c r="E153" s="100"/>
      <c r="F153" s="501" t="s">
        <v>87</v>
      </c>
      <c r="G153" s="478"/>
      <c r="H153" s="127">
        <f>H152+H151</f>
        <v>1</v>
      </c>
      <c r="I153" s="128" t="str">
        <f>I151</f>
        <v>No</v>
      </c>
      <c r="J153" s="100"/>
      <c r="K153" s="100"/>
    </row>
    <row r="154" spans="1:11" ht="14.4" x14ac:dyDescent="0.3">
      <c r="A154" s="100"/>
      <c r="B154" s="100"/>
      <c r="C154" s="100"/>
      <c r="D154" s="100"/>
      <c r="E154" s="100"/>
      <c r="F154" s="100"/>
      <c r="G154" s="100"/>
      <c r="H154" s="100"/>
      <c r="I154" s="100"/>
      <c r="J154" s="100"/>
      <c r="K154" s="100"/>
    </row>
    <row r="155" spans="1:11" ht="14.4" x14ac:dyDescent="0.3">
      <c r="A155" s="100"/>
      <c r="B155" s="100"/>
      <c r="C155" s="100"/>
      <c r="D155" s="100"/>
      <c r="E155" s="100"/>
      <c r="F155" s="100"/>
      <c r="G155" s="100"/>
      <c r="H155" s="100"/>
      <c r="I155" s="100"/>
      <c r="J155" s="100"/>
      <c r="K155" s="100"/>
    </row>
    <row r="156" spans="1:11" ht="21.75" customHeight="1" x14ac:dyDescent="0.3">
      <c r="A156" s="100"/>
      <c r="B156" s="131" t="s">
        <v>47</v>
      </c>
      <c r="C156" s="107" t="s">
        <v>356</v>
      </c>
      <c r="D156" s="108"/>
      <c r="E156" s="108"/>
      <c r="F156" s="108"/>
      <c r="G156" s="109"/>
      <c r="H156" s="108"/>
      <c r="I156" s="110" t="s">
        <v>42</v>
      </c>
      <c r="J156" s="111" t="s">
        <v>50</v>
      </c>
      <c r="K156" s="105">
        <v>1</v>
      </c>
    </row>
    <row r="157" spans="1:11" ht="40.200000000000003" x14ac:dyDescent="0.3">
      <c r="A157" s="100"/>
      <c r="B157" s="132">
        <f>B145+1</f>
        <v>14</v>
      </c>
      <c r="C157" s="21" t="str">
        <f>'05-B.O.Q PHE Works'!E19</f>
        <v>Flushing Cistern
Providing and fixing 13.6-liter (3 Gallon) plastic flushing cistern with internal fittings, flush pipe, and complete connections</v>
      </c>
      <c r="D157" s="113"/>
      <c r="E157" s="113"/>
      <c r="F157" s="114"/>
      <c r="G157" s="113"/>
      <c r="H157" s="115" t="str">
        <f t="shared" ref="H157:H162" si="13">IF(PRODUCT(D157,E157,F157,G157,I157)=0,"",PRODUCT(D157,E157,F157,G157,I157))</f>
        <v/>
      </c>
      <c r="I157" s="116"/>
      <c r="J157" s="111" t="s">
        <v>54</v>
      </c>
      <c r="K157" s="105">
        <v>1</v>
      </c>
    </row>
    <row r="158" spans="1:11" ht="14.4" x14ac:dyDescent="0.3">
      <c r="A158" s="100"/>
      <c r="B158" s="133"/>
      <c r="C158" s="134"/>
      <c r="D158" s="119"/>
      <c r="E158" s="119"/>
      <c r="F158" s="119"/>
      <c r="G158" s="119"/>
      <c r="H158" s="121" t="str">
        <f t="shared" si="13"/>
        <v/>
      </c>
      <c r="I158" s="122"/>
      <c r="J158" s="111" t="s">
        <v>56</v>
      </c>
      <c r="K158" s="105">
        <v>1</v>
      </c>
    </row>
    <row r="159" spans="1:11" ht="24" x14ac:dyDescent="0.3">
      <c r="A159" s="100"/>
      <c r="B159" s="116"/>
      <c r="C159" s="140" t="s">
        <v>375</v>
      </c>
      <c r="D159" s="119">
        <v>1</v>
      </c>
      <c r="E159" s="119"/>
      <c r="F159" s="119"/>
      <c r="G159" s="119"/>
      <c r="H159" s="121">
        <f t="shared" si="13"/>
        <v>1</v>
      </c>
      <c r="I159" s="122"/>
      <c r="J159" s="111" t="s">
        <v>58</v>
      </c>
      <c r="K159" s="105">
        <v>1</v>
      </c>
    </row>
    <row r="160" spans="1:11" ht="14.4" x14ac:dyDescent="0.3">
      <c r="A160" s="100"/>
      <c r="B160" s="116"/>
      <c r="C160" s="77"/>
      <c r="D160" s="119"/>
      <c r="E160" s="119"/>
      <c r="F160" s="119"/>
      <c r="G160" s="119"/>
      <c r="H160" s="121" t="str">
        <f t="shared" si="13"/>
        <v/>
      </c>
      <c r="I160" s="122"/>
      <c r="J160" s="111" t="s">
        <v>60</v>
      </c>
      <c r="K160" s="105">
        <v>1</v>
      </c>
    </row>
    <row r="161" spans="1:11" ht="14.4" x14ac:dyDescent="0.3">
      <c r="A161" s="100"/>
      <c r="B161" s="116"/>
      <c r="C161" s="114"/>
      <c r="D161" s="119"/>
      <c r="E161" s="119"/>
      <c r="F161" s="119"/>
      <c r="G161" s="119"/>
      <c r="H161" s="121" t="str">
        <f t="shared" si="13"/>
        <v/>
      </c>
      <c r="I161" s="122"/>
      <c r="J161" s="100"/>
      <c r="K161" s="100"/>
    </row>
    <row r="162" spans="1:11" ht="14.4" x14ac:dyDescent="0.3">
      <c r="A162" s="100"/>
      <c r="B162" s="116"/>
      <c r="C162" s="114"/>
      <c r="D162" s="119"/>
      <c r="E162" s="119"/>
      <c r="F162" s="119"/>
      <c r="G162" s="119"/>
      <c r="H162" s="121" t="str">
        <f t="shared" si="13"/>
        <v/>
      </c>
      <c r="I162" s="122"/>
      <c r="J162" s="100"/>
      <c r="K162" s="100"/>
    </row>
    <row r="163" spans="1:11" ht="14.4" x14ac:dyDescent="0.3">
      <c r="A163" s="100"/>
      <c r="B163" s="124"/>
      <c r="C163" s="125"/>
      <c r="D163" s="125"/>
      <c r="E163" s="126"/>
      <c r="F163" s="501" t="s">
        <v>85</v>
      </c>
      <c r="G163" s="478"/>
      <c r="H163" s="127">
        <f>IF(SUM(H157:H162)=0,"",SUM(H157:H162))</f>
        <v>1</v>
      </c>
      <c r="I163" s="128" t="str">
        <f>IF(I156="1%steel","cft",IF(I156="1.5%steel","cft",IF(I156="2%steel","cft",I156)))</f>
        <v>No</v>
      </c>
      <c r="J163" s="100"/>
      <c r="K163" s="100"/>
    </row>
    <row r="164" spans="1:11" ht="14.4" x14ac:dyDescent="0.3">
      <c r="A164" s="100"/>
      <c r="B164" s="100"/>
      <c r="C164" s="100"/>
      <c r="D164" s="100"/>
      <c r="E164" s="100"/>
      <c r="F164" s="502" t="s">
        <v>86</v>
      </c>
      <c r="G164" s="476"/>
      <c r="H164" s="129">
        <v>0</v>
      </c>
      <c r="I164" s="130" t="str">
        <f>I163</f>
        <v>No</v>
      </c>
      <c r="J164" s="100"/>
      <c r="K164" s="100"/>
    </row>
    <row r="165" spans="1:11" ht="14.4" x14ac:dyDescent="0.3">
      <c r="A165" s="100"/>
      <c r="B165" s="100"/>
      <c r="C165" s="100"/>
      <c r="D165" s="100"/>
      <c r="E165" s="100"/>
      <c r="F165" s="501" t="s">
        <v>87</v>
      </c>
      <c r="G165" s="478"/>
      <c r="H165" s="127">
        <f>H164+H163</f>
        <v>1</v>
      </c>
      <c r="I165" s="128" t="str">
        <f>I163</f>
        <v>No</v>
      </c>
      <c r="J165" s="100"/>
      <c r="K165" s="100"/>
    </row>
    <row r="166" spans="1:11" ht="14.4" x14ac:dyDescent="0.3">
      <c r="A166" s="100"/>
      <c r="B166" s="100"/>
      <c r="C166" s="100"/>
      <c r="D166" s="100"/>
      <c r="E166" s="100"/>
      <c r="F166" s="100"/>
      <c r="G166" s="100"/>
      <c r="H166" s="100"/>
      <c r="I166" s="100"/>
      <c r="J166" s="100"/>
      <c r="K166" s="100"/>
    </row>
    <row r="167" spans="1:11" ht="14.4" x14ac:dyDescent="0.3">
      <c r="A167" s="100"/>
      <c r="B167" s="100"/>
      <c r="C167" s="100"/>
      <c r="D167" s="100"/>
      <c r="E167" s="100"/>
      <c r="F167" s="100"/>
      <c r="G167" s="100"/>
      <c r="H167" s="100"/>
      <c r="I167" s="100"/>
      <c r="J167" s="100"/>
      <c r="K167" s="100"/>
    </row>
    <row r="168" spans="1:11" ht="21.75" customHeight="1" x14ac:dyDescent="0.3">
      <c r="A168" s="100"/>
      <c r="B168" s="131" t="s">
        <v>47</v>
      </c>
      <c r="C168" s="107" t="s">
        <v>356</v>
      </c>
      <c r="D168" s="108"/>
      <c r="E168" s="108"/>
      <c r="F168" s="108"/>
      <c r="G168" s="109"/>
      <c r="H168" s="108"/>
      <c r="I168" s="110" t="s">
        <v>42</v>
      </c>
      <c r="J168" s="111" t="s">
        <v>50</v>
      </c>
      <c r="K168" s="105">
        <v>1</v>
      </c>
    </row>
    <row r="169" spans="1:11" ht="40.200000000000003" x14ac:dyDescent="0.3">
      <c r="A169" s="100"/>
      <c r="B169" s="132">
        <f>B157+1</f>
        <v>15</v>
      </c>
      <c r="C169" s="21" t="str">
        <f>'05-B.O.Q PHE Works'!E20</f>
        <v>Floor Trap / Jali
Providing and fixing CP floor trap (6”×6”) with grating, including connection to waste pipe.</v>
      </c>
      <c r="D169" s="113"/>
      <c r="E169" s="113"/>
      <c r="F169" s="114"/>
      <c r="G169" s="113"/>
      <c r="H169" s="115" t="str">
        <f t="shared" ref="H169:H173" si="14">IF(PRODUCT(D169,E169,F169,G169,I169)=0,"",PRODUCT(D169,E169,F169,G169,I169))</f>
        <v/>
      </c>
      <c r="I169" s="116"/>
      <c r="J169" s="111" t="s">
        <v>54</v>
      </c>
      <c r="K169" s="105">
        <v>1</v>
      </c>
    </row>
    <row r="170" spans="1:11" ht="14.4" x14ac:dyDescent="0.3">
      <c r="A170" s="100"/>
      <c r="B170" s="133"/>
      <c r="C170" s="134"/>
      <c r="D170" s="119"/>
      <c r="E170" s="119"/>
      <c r="F170" s="119"/>
      <c r="G170" s="119"/>
      <c r="H170" s="121" t="str">
        <f t="shared" si="14"/>
        <v/>
      </c>
      <c r="I170" s="122"/>
      <c r="J170" s="111" t="s">
        <v>56</v>
      </c>
      <c r="K170" s="105">
        <v>1</v>
      </c>
    </row>
    <row r="171" spans="1:11" ht="24" x14ac:dyDescent="0.3">
      <c r="A171" s="100"/>
      <c r="B171" s="116"/>
      <c r="C171" s="140" t="s">
        <v>376</v>
      </c>
      <c r="D171" s="119">
        <v>2</v>
      </c>
      <c r="E171" s="119"/>
      <c r="F171" s="119"/>
      <c r="G171" s="119"/>
      <c r="H171" s="121">
        <f t="shared" si="14"/>
        <v>2</v>
      </c>
      <c r="I171" s="122"/>
      <c r="J171" s="111" t="s">
        <v>58</v>
      </c>
      <c r="K171" s="105">
        <v>1</v>
      </c>
    </row>
    <row r="172" spans="1:11" ht="14.4" x14ac:dyDescent="0.3">
      <c r="A172" s="100"/>
      <c r="B172" s="116"/>
      <c r="C172" s="77"/>
      <c r="D172" s="119"/>
      <c r="E172" s="119"/>
      <c r="F172" s="119"/>
      <c r="G172" s="119"/>
      <c r="H172" s="121" t="str">
        <f t="shared" si="14"/>
        <v/>
      </c>
      <c r="I172" s="122"/>
      <c r="J172" s="111" t="s">
        <v>60</v>
      </c>
      <c r="K172" s="105">
        <v>1</v>
      </c>
    </row>
    <row r="173" spans="1:11" ht="14.4" x14ac:dyDescent="0.3">
      <c r="A173" s="100"/>
      <c r="B173" s="116"/>
      <c r="C173" s="114"/>
      <c r="D173" s="119"/>
      <c r="E173" s="119"/>
      <c r="F173" s="119"/>
      <c r="G173" s="119"/>
      <c r="H173" s="121" t="str">
        <f t="shared" si="14"/>
        <v/>
      </c>
      <c r="I173" s="122"/>
      <c r="J173" s="100"/>
      <c r="K173" s="100"/>
    </row>
    <row r="174" spans="1:11" ht="14.4" x14ac:dyDescent="0.3">
      <c r="A174" s="100"/>
      <c r="B174" s="124"/>
      <c r="C174" s="125"/>
      <c r="D174" s="125"/>
      <c r="E174" s="126"/>
      <c r="F174" s="501" t="s">
        <v>85</v>
      </c>
      <c r="G174" s="478"/>
      <c r="H174" s="127">
        <f>IF(SUM(H169:H173)=0,"",SUM(H169:H173))</f>
        <v>2</v>
      </c>
      <c r="I174" s="128" t="str">
        <f>IF(I168="1%steel","cft",IF(I168="1.5%steel","cft",IF(I168="2%steel","cft",I168)))</f>
        <v>No</v>
      </c>
      <c r="J174" s="100"/>
      <c r="K174" s="100"/>
    </row>
    <row r="175" spans="1:11" ht="14.4" x14ac:dyDescent="0.3">
      <c r="A175" s="100"/>
      <c r="B175" s="100"/>
      <c r="C175" s="100"/>
      <c r="D175" s="100"/>
      <c r="E175" s="100"/>
      <c r="F175" s="502" t="s">
        <v>86</v>
      </c>
      <c r="G175" s="476"/>
      <c r="H175" s="129">
        <v>0</v>
      </c>
      <c r="I175" s="130" t="str">
        <f>I174</f>
        <v>No</v>
      </c>
      <c r="J175" s="100"/>
      <c r="K175" s="100"/>
    </row>
    <row r="176" spans="1:11" ht="14.4" x14ac:dyDescent="0.3">
      <c r="A176" s="100"/>
      <c r="B176" s="100"/>
      <c r="C176" s="100"/>
      <c r="D176" s="100"/>
      <c r="E176" s="100"/>
      <c r="F176" s="501" t="s">
        <v>87</v>
      </c>
      <c r="G176" s="478"/>
      <c r="H176" s="127">
        <f>H175+H174</f>
        <v>2</v>
      </c>
      <c r="I176" s="128" t="str">
        <f>I174</f>
        <v>No</v>
      </c>
      <c r="J176" s="100"/>
      <c r="K176" s="100"/>
    </row>
    <row r="177" spans="1:11" ht="14.4" x14ac:dyDescent="0.3">
      <c r="A177" s="100"/>
      <c r="B177" s="100"/>
      <c r="C177" s="100"/>
      <c r="D177" s="100"/>
      <c r="E177" s="100"/>
      <c r="F177" s="100"/>
      <c r="G177" s="100"/>
      <c r="H177" s="100"/>
      <c r="I177" s="100"/>
      <c r="J177" s="100"/>
      <c r="K177" s="100"/>
    </row>
    <row r="178" spans="1:11" ht="14.4" x14ac:dyDescent="0.3">
      <c r="A178" s="100"/>
      <c r="B178" s="100"/>
      <c r="C178" s="100"/>
      <c r="D178" s="100"/>
      <c r="E178" s="100"/>
      <c r="F178" s="100"/>
      <c r="G178" s="100"/>
      <c r="H178" s="100"/>
      <c r="I178" s="100"/>
      <c r="J178" s="100"/>
      <c r="K178" s="100"/>
    </row>
    <row r="179" spans="1:11" ht="21.75" customHeight="1" x14ac:dyDescent="0.3">
      <c r="A179" s="100"/>
      <c r="B179" s="131" t="s">
        <v>47</v>
      </c>
      <c r="C179" s="107" t="s">
        <v>356</v>
      </c>
      <c r="D179" s="108"/>
      <c r="E179" s="108"/>
      <c r="F179" s="108"/>
      <c r="G179" s="109"/>
      <c r="H179" s="108"/>
      <c r="I179" s="110" t="s">
        <v>112</v>
      </c>
      <c r="J179" s="111" t="s">
        <v>50</v>
      </c>
      <c r="K179" s="105">
        <v>1</v>
      </c>
    </row>
    <row r="180" spans="1:11" ht="40.200000000000003" x14ac:dyDescent="0.3">
      <c r="A180" s="100"/>
      <c r="B180" s="132">
        <f>B169+1</f>
        <v>16</v>
      </c>
      <c r="C180" s="21" t="str">
        <f>'05-B.O.Q PHE Works'!E21</f>
        <v xml:space="preserve">UPVC Pipe (3”)
P/L approved quality UPVC pipes for water Sewerage / Drainage supply i/c fitting, cutting, jointing, jointing material, Testing against leakage </v>
      </c>
      <c r="D180" s="113"/>
      <c r="E180" s="113"/>
      <c r="F180" s="114"/>
      <c r="G180" s="113"/>
      <c r="H180" s="115" t="str">
        <f t="shared" ref="H180:H185" si="15">IF(PRODUCT(D180,E180,F180,G180,I180)=0,"",PRODUCT(D180,E180,F180,G180,I180))</f>
        <v/>
      </c>
      <c r="I180" s="116"/>
      <c r="J180" s="111" t="s">
        <v>54</v>
      </c>
      <c r="K180" s="105">
        <v>1</v>
      </c>
    </row>
    <row r="181" spans="1:11" ht="14.4" x14ac:dyDescent="0.3">
      <c r="A181" s="100"/>
      <c r="B181" s="133"/>
      <c r="C181" s="134"/>
      <c r="D181" s="119"/>
      <c r="E181" s="119"/>
      <c r="F181" s="119"/>
      <c r="G181" s="119"/>
      <c r="H181" s="121" t="str">
        <f t="shared" si="15"/>
        <v/>
      </c>
      <c r="I181" s="122"/>
      <c r="J181" s="111" t="s">
        <v>56</v>
      </c>
      <c r="K181" s="105">
        <v>1</v>
      </c>
    </row>
    <row r="182" spans="1:11" ht="24" x14ac:dyDescent="0.3">
      <c r="A182" s="100"/>
      <c r="B182" s="116"/>
      <c r="C182" s="140" t="s">
        <v>377</v>
      </c>
      <c r="D182" s="119">
        <v>1</v>
      </c>
      <c r="E182" s="119">
        <v>26</v>
      </c>
      <c r="F182" s="119"/>
      <c r="G182" s="119"/>
      <c r="H182" s="121">
        <f t="shared" si="15"/>
        <v>26</v>
      </c>
      <c r="I182" s="122"/>
      <c r="J182" s="111" t="s">
        <v>58</v>
      </c>
      <c r="K182" s="105">
        <v>1</v>
      </c>
    </row>
    <row r="183" spans="1:11" ht="14.4" x14ac:dyDescent="0.3">
      <c r="A183" s="100"/>
      <c r="B183" s="116"/>
      <c r="C183" s="77"/>
      <c r="D183" s="119"/>
      <c r="E183" s="119"/>
      <c r="F183" s="119"/>
      <c r="G183" s="119"/>
      <c r="H183" s="121" t="str">
        <f t="shared" si="15"/>
        <v/>
      </c>
      <c r="I183" s="122"/>
      <c r="J183" s="111" t="s">
        <v>60</v>
      </c>
      <c r="K183" s="105">
        <v>1</v>
      </c>
    </row>
    <row r="184" spans="1:11" ht="14.4" x14ac:dyDescent="0.3">
      <c r="A184" s="100"/>
      <c r="B184" s="116"/>
      <c r="C184" s="114"/>
      <c r="D184" s="119"/>
      <c r="E184" s="119"/>
      <c r="F184" s="119"/>
      <c r="G184" s="119"/>
      <c r="H184" s="121" t="str">
        <f t="shared" si="15"/>
        <v/>
      </c>
      <c r="I184" s="122"/>
      <c r="J184" s="100"/>
      <c r="K184" s="100"/>
    </row>
    <row r="185" spans="1:11" ht="14.4" x14ac:dyDescent="0.3">
      <c r="A185" s="100"/>
      <c r="B185" s="116"/>
      <c r="C185" s="114"/>
      <c r="D185" s="119"/>
      <c r="E185" s="119"/>
      <c r="F185" s="119"/>
      <c r="G185" s="119"/>
      <c r="H185" s="121" t="str">
        <f t="shared" si="15"/>
        <v/>
      </c>
      <c r="I185" s="122"/>
      <c r="J185" s="100"/>
      <c r="K185" s="100"/>
    </row>
    <row r="186" spans="1:11" ht="14.4" x14ac:dyDescent="0.3">
      <c r="A186" s="100"/>
      <c r="B186" s="124"/>
      <c r="C186" s="125"/>
      <c r="D186" s="125"/>
      <c r="E186" s="126"/>
      <c r="F186" s="501" t="s">
        <v>85</v>
      </c>
      <c r="G186" s="478"/>
      <c r="H186" s="127">
        <f>IF(SUM(H180:H185)=0,"",SUM(H180:H185))</f>
        <v>26</v>
      </c>
      <c r="I186" s="128" t="str">
        <f>IF(I179="1%steel","cft",IF(I179="1.5%steel","cft",IF(I179="2%steel","cft",I179)))</f>
        <v>ft</v>
      </c>
      <c r="J186" s="100"/>
      <c r="K186" s="100"/>
    </row>
    <row r="187" spans="1:11" ht="14.4" x14ac:dyDescent="0.3">
      <c r="A187" s="100"/>
      <c r="B187" s="100"/>
      <c r="C187" s="100"/>
      <c r="D187" s="100"/>
      <c r="E187" s="100"/>
      <c r="F187" s="502" t="s">
        <v>86</v>
      </c>
      <c r="G187" s="476"/>
      <c r="H187" s="129">
        <v>0</v>
      </c>
      <c r="I187" s="130" t="str">
        <f>I186</f>
        <v>ft</v>
      </c>
      <c r="J187" s="100"/>
      <c r="K187" s="100"/>
    </row>
    <row r="188" spans="1:11" ht="14.4" x14ac:dyDescent="0.3">
      <c r="A188" s="100"/>
      <c r="B188" s="100"/>
      <c r="C188" s="100"/>
      <c r="D188" s="100"/>
      <c r="E188" s="100"/>
      <c r="F188" s="501" t="s">
        <v>87</v>
      </c>
      <c r="G188" s="478"/>
      <c r="H188" s="127">
        <f>H187+H186</f>
        <v>26</v>
      </c>
      <c r="I188" s="128" t="str">
        <f>I186</f>
        <v>ft</v>
      </c>
      <c r="J188" s="100"/>
      <c r="K188" s="100"/>
    </row>
    <row r="189" spans="1:11" ht="14.4" x14ac:dyDescent="0.3">
      <c r="A189" s="100"/>
      <c r="B189" s="100"/>
      <c r="C189" s="100"/>
      <c r="D189" s="100"/>
      <c r="E189" s="100"/>
      <c r="F189" s="100"/>
      <c r="G189" s="100"/>
      <c r="H189" s="100"/>
      <c r="I189" s="100"/>
      <c r="J189" s="100"/>
      <c r="K189" s="100"/>
    </row>
    <row r="190" spans="1:11" ht="14.4" x14ac:dyDescent="0.3">
      <c r="A190" s="100"/>
      <c r="B190" s="100"/>
      <c r="C190" s="100"/>
      <c r="D190" s="100"/>
      <c r="E190" s="100"/>
      <c r="F190" s="100"/>
      <c r="G190" s="100"/>
      <c r="H190" s="100"/>
      <c r="I190" s="100"/>
      <c r="J190" s="100"/>
      <c r="K190" s="100"/>
    </row>
    <row r="191" spans="1:11" ht="21.75" customHeight="1" x14ac:dyDescent="0.3">
      <c r="A191" s="100"/>
      <c r="B191" s="131" t="s">
        <v>47</v>
      </c>
      <c r="C191" s="107" t="s">
        <v>356</v>
      </c>
      <c r="D191" s="108"/>
      <c r="E191" s="108"/>
      <c r="F191" s="108"/>
      <c r="G191" s="109"/>
      <c r="H191" s="108"/>
      <c r="I191" s="110" t="s">
        <v>112</v>
      </c>
      <c r="J191" s="111" t="s">
        <v>50</v>
      </c>
      <c r="K191" s="105">
        <v>1</v>
      </c>
    </row>
    <row r="192" spans="1:11" ht="40.200000000000003" x14ac:dyDescent="0.3">
      <c r="A192" s="100"/>
      <c r="B192" s="132">
        <f>B180+1</f>
        <v>17</v>
      </c>
      <c r="C192" s="21" t="str">
        <f>'05-B.O.Q PHE Works'!E22</f>
        <v xml:space="preserve">UPVC Pipe (4”)
P/L approved quality UPVC pipes for water Sewerage / Drainage supply i/c fitting, cutting, jointing, jointing material, Testing against leakage </v>
      </c>
      <c r="D192" s="113"/>
      <c r="E192" s="113"/>
      <c r="F192" s="114"/>
      <c r="G192" s="113"/>
      <c r="H192" s="115" t="str">
        <f t="shared" ref="H192:H196" si="16">IF(PRODUCT(D192,E192,F192,G192,I192)=0,"",PRODUCT(D192,E192,F192,G192,I192))</f>
        <v/>
      </c>
      <c r="I192" s="116"/>
      <c r="J192" s="111" t="s">
        <v>54</v>
      </c>
      <c r="K192" s="105">
        <v>1</v>
      </c>
    </row>
    <row r="193" spans="1:11" ht="14.4" x14ac:dyDescent="0.3">
      <c r="A193" s="100"/>
      <c r="B193" s="133"/>
      <c r="C193" s="134"/>
      <c r="D193" s="119"/>
      <c r="E193" s="119"/>
      <c r="F193" s="119"/>
      <c r="G193" s="119"/>
      <c r="H193" s="121" t="str">
        <f t="shared" si="16"/>
        <v/>
      </c>
      <c r="I193" s="122"/>
      <c r="J193" s="111" t="s">
        <v>56</v>
      </c>
      <c r="K193" s="105">
        <v>1</v>
      </c>
    </row>
    <row r="194" spans="1:11" ht="24" x14ac:dyDescent="0.3">
      <c r="A194" s="100"/>
      <c r="B194" s="116"/>
      <c r="C194" s="140" t="s">
        <v>377</v>
      </c>
      <c r="D194" s="119">
        <v>1</v>
      </c>
      <c r="E194" s="119">
        <f>13*3</f>
        <v>39</v>
      </c>
      <c r="F194" s="119"/>
      <c r="G194" s="119"/>
      <c r="H194" s="121">
        <f t="shared" si="16"/>
        <v>39</v>
      </c>
      <c r="I194" s="122"/>
      <c r="J194" s="111" t="s">
        <v>58</v>
      </c>
      <c r="K194" s="105">
        <v>1</v>
      </c>
    </row>
    <row r="195" spans="1:11" ht="14.4" x14ac:dyDescent="0.3">
      <c r="A195" s="100"/>
      <c r="B195" s="116"/>
      <c r="C195" s="77"/>
      <c r="D195" s="119"/>
      <c r="E195" s="119"/>
      <c r="F195" s="119"/>
      <c r="G195" s="119"/>
      <c r="H195" s="121" t="str">
        <f t="shared" si="16"/>
        <v/>
      </c>
      <c r="I195" s="122"/>
      <c r="J195" s="111" t="s">
        <v>60</v>
      </c>
      <c r="K195" s="105">
        <v>1</v>
      </c>
    </row>
    <row r="196" spans="1:11" ht="14.4" x14ac:dyDescent="0.3">
      <c r="A196" s="100"/>
      <c r="B196" s="116"/>
      <c r="C196" s="114"/>
      <c r="D196" s="119"/>
      <c r="E196" s="119"/>
      <c r="F196" s="119"/>
      <c r="G196" s="119"/>
      <c r="H196" s="121" t="str">
        <f t="shared" si="16"/>
        <v/>
      </c>
      <c r="I196" s="122"/>
      <c r="J196" s="100"/>
      <c r="K196" s="100"/>
    </row>
    <row r="197" spans="1:11" ht="14.4" x14ac:dyDescent="0.3">
      <c r="A197" s="100"/>
      <c r="B197" s="124"/>
      <c r="C197" s="125"/>
      <c r="D197" s="125"/>
      <c r="E197" s="126"/>
      <c r="F197" s="501" t="s">
        <v>85</v>
      </c>
      <c r="G197" s="478"/>
      <c r="H197" s="127">
        <f>IF(SUM(H192:H196)=0,"",SUM(H192:H196))</f>
        <v>39</v>
      </c>
      <c r="I197" s="128" t="str">
        <f>IF(I191="1%steel","cft",IF(I191="1.5%steel","cft",IF(I191="2%steel","cft",I191)))</f>
        <v>ft</v>
      </c>
      <c r="J197" s="100"/>
      <c r="K197" s="100"/>
    </row>
    <row r="198" spans="1:11" ht="14.4" x14ac:dyDescent="0.3">
      <c r="A198" s="100"/>
      <c r="B198" s="100"/>
      <c r="C198" s="100"/>
      <c r="D198" s="100"/>
      <c r="E198" s="100"/>
      <c r="F198" s="502" t="s">
        <v>86</v>
      </c>
      <c r="G198" s="476"/>
      <c r="H198" s="129">
        <v>0</v>
      </c>
      <c r="I198" s="130" t="str">
        <f>I197</f>
        <v>ft</v>
      </c>
      <c r="J198" s="100"/>
      <c r="K198" s="100"/>
    </row>
    <row r="199" spans="1:11" ht="14.4" x14ac:dyDescent="0.3">
      <c r="A199" s="100"/>
      <c r="B199" s="100"/>
      <c r="C199" s="100"/>
      <c r="D199" s="100"/>
      <c r="E199" s="100"/>
      <c r="F199" s="501" t="s">
        <v>87</v>
      </c>
      <c r="G199" s="478"/>
      <c r="H199" s="127">
        <f>H198+H197</f>
        <v>39</v>
      </c>
      <c r="I199" s="128" t="str">
        <f>I197</f>
        <v>ft</v>
      </c>
      <c r="J199" s="100"/>
      <c r="K199" s="100"/>
    </row>
    <row r="200" spans="1:11" ht="14.4" x14ac:dyDescent="0.3">
      <c r="A200" s="100"/>
      <c r="B200" s="100"/>
      <c r="C200" s="100"/>
      <c r="D200" s="100"/>
      <c r="E200" s="100"/>
      <c r="F200" s="100"/>
      <c r="G200" s="100"/>
      <c r="H200" s="100"/>
      <c r="I200" s="100"/>
      <c r="J200" s="100"/>
      <c r="K200" s="100"/>
    </row>
    <row r="201" spans="1:11" ht="14.4" x14ac:dyDescent="0.3">
      <c r="A201" s="100"/>
      <c r="B201" s="100"/>
      <c r="C201" s="100"/>
      <c r="D201" s="100"/>
      <c r="E201" s="100"/>
      <c r="F201" s="100"/>
      <c r="G201" s="100"/>
      <c r="H201" s="100"/>
      <c r="I201" s="100"/>
      <c r="J201" s="100"/>
      <c r="K201" s="100"/>
    </row>
    <row r="202" spans="1:11" ht="21.75" customHeight="1" x14ac:dyDescent="0.3">
      <c r="A202" s="100"/>
      <c r="B202" s="131" t="s">
        <v>47</v>
      </c>
      <c r="C202" s="107" t="s">
        <v>356</v>
      </c>
      <c r="D202" s="108"/>
      <c r="E202" s="108"/>
      <c r="F202" s="108"/>
      <c r="G202" s="109"/>
      <c r="H202" s="108"/>
      <c r="I202" s="110" t="s">
        <v>42</v>
      </c>
      <c r="J202" s="111" t="s">
        <v>50</v>
      </c>
      <c r="K202" s="105">
        <v>1</v>
      </c>
    </row>
    <row r="203" spans="1:11" ht="40.200000000000003" x14ac:dyDescent="0.3">
      <c r="A203" s="100"/>
      <c r="B203" s="132">
        <f>B192+1</f>
        <v>18</v>
      </c>
      <c r="C203" s="21" t="str">
        <f>'05-B.O.Q PHE Works'!E23</f>
        <v>Multi Floor Trap
Providing and fixing uPVC multi-floor trap (110×75mm) with strainer, including connections and making good.</v>
      </c>
      <c r="D203" s="113"/>
      <c r="E203" s="113"/>
      <c r="F203" s="114"/>
      <c r="G203" s="113"/>
      <c r="H203" s="115" t="str">
        <f t="shared" ref="H203:H208" si="17">IF(PRODUCT(D203,E203,F203,G203,I203)=0,"",PRODUCT(D203,E203,F203,G203,I203))</f>
        <v/>
      </c>
      <c r="I203" s="116"/>
      <c r="J203" s="111" t="s">
        <v>54</v>
      </c>
      <c r="K203" s="105">
        <v>1</v>
      </c>
    </row>
    <row r="204" spans="1:11" ht="14.4" x14ac:dyDescent="0.3">
      <c r="A204" s="100"/>
      <c r="B204" s="133"/>
      <c r="C204" s="134"/>
      <c r="D204" s="119"/>
      <c r="E204" s="119"/>
      <c r="F204" s="119"/>
      <c r="G204" s="119"/>
      <c r="H204" s="121" t="str">
        <f t="shared" si="17"/>
        <v/>
      </c>
      <c r="I204" s="122"/>
      <c r="J204" s="111" t="s">
        <v>56</v>
      </c>
      <c r="K204" s="105">
        <v>1</v>
      </c>
    </row>
    <row r="205" spans="1:11" ht="24" x14ac:dyDescent="0.3">
      <c r="A205" s="100"/>
      <c r="B205" s="116"/>
      <c r="C205" s="140" t="s">
        <v>378</v>
      </c>
      <c r="D205" s="119">
        <v>2</v>
      </c>
      <c r="E205" s="119"/>
      <c r="F205" s="119"/>
      <c r="G205" s="119"/>
      <c r="H205" s="121">
        <f t="shared" si="17"/>
        <v>2</v>
      </c>
      <c r="I205" s="122"/>
      <c r="J205" s="111" t="s">
        <v>58</v>
      </c>
      <c r="K205" s="105">
        <v>1</v>
      </c>
    </row>
    <row r="206" spans="1:11" ht="14.4" x14ac:dyDescent="0.3">
      <c r="A206" s="100"/>
      <c r="B206" s="116"/>
      <c r="C206" s="77"/>
      <c r="D206" s="119"/>
      <c r="E206" s="119"/>
      <c r="F206" s="119"/>
      <c r="G206" s="119"/>
      <c r="H206" s="121" t="str">
        <f t="shared" si="17"/>
        <v/>
      </c>
      <c r="I206" s="122"/>
      <c r="J206" s="111" t="s">
        <v>60</v>
      </c>
      <c r="K206" s="105">
        <v>1</v>
      </c>
    </row>
    <row r="207" spans="1:11" ht="14.4" x14ac:dyDescent="0.3">
      <c r="A207" s="100"/>
      <c r="B207" s="116"/>
      <c r="C207" s="114"/>
      <c r="D207" s="119"/>
      <c r="E207" s="119"/>
      <c r="F207" s="119"/>
      <c r="G207" s="119"/>
      <c r="H207" s="121" t="str">
        <f t="shared" si="17"/>
        <v/>
      </c>
      <c r="I207" s="122"/>
      <c r="J207" s="100"/>
      <c r="K207" s="100"/>
    </row>
    <row r="208" spans="1:11" ht="14.4" x14ac:dyDescent="0.3">
      <c r="A208" s="100"/>
      <c r="B208" s="116"/>
      <c r="C208" s="114"/>
      <c r="D208" s="119"/>
      <c r="E208" s="119"/>
      <c r="F208" s="119"/>
      <c r="G208" s="119"/>
      <c r="H208" s="121" t="str">
        <f t="shared" si="17"/>
        <v/>
      </c>
      <c r="I208" s="122"/>
      <c r="J208" s="100"/>
      <c r="K208" s="100"/>
    </row>
    <row r="209" spans="1:11" ht="14.4" x14ac:dyDescent="0.3">
      <c r="A209" s="100"/>
      <c r="B209" s="124"/>
      <c r="C209" s="125"/>
      <c r="D209" s="125"/>
      <c r="E209" s="126"/>
      <c r="F209" s="501" t="s">
        <v>85</v>
      </c>
      <c r="G209" s="478"/>
      <c r="H209" s="127">
        <f>IF(SUM(H203:H208)=0,"",SUM(H203:H208))</f>
        <v>2</v>
      </c>
      <c r="I209" s="128" t="str">
        <f>IF(I202="1%steel","cft",IF(I202="1.5%steel","cft",IF(I202="2%steel","cft",I202)))</f>
        <v>No</v>
      </c>
      <c r="J209" s="100"/>
      <c r="K209" s="100"/>
    </row>
    <row r="210" spans="1:11" ht="14.4" x14ac:dyDescent="0.3">
      <c r="A210" s="100"/>
      <c r="B210" s="100"/>
      <c r="C210" s="100"/>
      <c r="D210" s="100"/>
      <c r="E210" s="100"/>
      <c r="F210" s="502" t="s">
        <v>86</v>
      </c>
      <c r="G210" s="476"/>
      <c r="H210" s="129">
        <v>0</v>
      </c>
      <c r="I210" s="130" t="str">
        <f>I209</f>
        <v>No</v>
      </c>
      <c r="J210" s="100"/>
      <c r="K210" s="100"/>
    </row>
    <row r="211" spans="1:11" ht="14.4" x14ac:dyDescent="0.3">
      <c r="A211" s="100"/>
      <c r="B211" s="100"/>
      <c r="C211" s="100"/>
      <c r="D211" s="100"/>
      <c r="E211" s="100"/>
      <c r="F211" s="501" t="s">
        <v>87</v>
      </c>
      <c r="G211" s="478"/>
      <c r="H211" s="127">
        <f>H210+H209</f>
        <v>2</v>
      </c>
      <c r="I211" s="128" t="str">
        <f>I209</f>
        <v>No</v>
      </c>
      <c r="J211" s="100"/>
      <c r="K211" s="100"/>
    </row>
    <row r="212" spans="1:11" ht="14.4" x14ac:dyDescent="0.3">
      <c r="A212" s="100"/>
      <c r="B212" s="100"/>
      <c r="C212" s="100"/>
      <c r="D212" s="100"/>
      <c r="E212" s="100"/>
      <c r="F212" s="100"/>
      <c r="G212" s="100"/>
      <c r="H212" s="100"/>
      <c r="I212" s="100"/>
      <c r="J212" s="100"/>
      <c r="K212" s="100"/>
    </row>
    <row r="213" spans="1:11" ht="14.4" x14ac:dyDescent="0.3">
      <c r="A213" s="100"/>
      <c r="B213" s="100"/>
      <c r="C213" s="100"/>
      <c r="D213" s="100"/>
      <c r="E213" s="100"/>
      <c r="F213" s="100"/>
      <c r="G213" s="100"/>
      <c r="H213" s="100"/>
      <c r="I213" s="100"/>
      <c r="J213" s="100"/>
      <c r="K213" s="100"/>
    </row>
    <row r="214" spans="1:11" ht="21.75" customHeight="1" x14ac:dyDescent="0.3">
      <c r="A214" s="100"/>
      <c r="B214" s="131" t="s">
        <v>47</v>
      </c>
      <c r="C214" s="107" t="s">
        <v>356</v>
      </c>
      <c r="D214" s="108"/>
      <c r="E214" s="108"/>
      <c r="F214" s="108"/>
      <c r="G214" s="109"/>
      <c r="H214" s="108"/>
      <c r="I214" s="110" t="s">
        <v>42</v>
      </c>
      <c r="J214" s="111" t="s">
        <v>50</v>
      </c>
      <c r="K214" s="105">
        <v>1</v>
      </c>
    </row>
    <row r="215" spans="1:11" ht="27" x14ac:dyDescent="0.3">
      <c r="A215" s="100"/>
      <c r="B215" s="132">
        <f>B203+1</f>
        <v>19</v>
      </c>
      <c r="C215" s="21" t="str">
        <f>'05-B.O.Q PHE Works'!E24</f>
        <v>Vent Pipe Cowl (3”)
Providing and fixing vent pipe cowl (3”), including proper fixing and sealing.</v>
      </c>
      <c r="D215" s="113"/>
      <c r="E215" s="113"/>
      <c r="F215" s="114"/>
      <c r="G215" s="113"/>
      <c r="H215" s="115" t="str">
        <f t="shared" ref="H215:H220" si="18">IF(PRODUCT(D215,E215,F215,G215,I215)=0,"",PRODUCT(D215,E215,F215,G215,I215))</f>
        <v/>
      </c>
      <c r="I215" s="116"/>
      <c r="J215" s="111" t="s">
        <v>54</v>
      </c>
      <c r="K215" s="105">
        <v>1</v>
      </c>
    </row>
    <row r="216" spans="1:11" ht="14.4" x14ac:dyDescent="0.3">
      <c r="A216" s="100"/>
      <c r="B216" s="133"/>
      <c r="C216" s="134"/>
      <c r="D216" s="119"/>
      <c r="E216" s="119"/>
      <c r="F216" s="119"/>
      <c r="G216" s="119"/>
      <c r="H216" s="121" t="str">
        <f t="shared" si="18"/>
        <v/>
      </c>
      <c r="I216" s="122"/>
      <c r="J216" s="111" t="s">
        <v>56</v>
      </c>
      <c r="K216" s="105">
        <v>1</v>
      </c>
    </row>
    <row r="217" spans="1:11" ht="24" x14ac:dyDescent="0.3">
      <c r="A217" s="100"/>
      <c r="B217" s="116"/>
      <c r="C217" s="140" t="s">
        <v>379</v>
      </c>
      <c r="D217" s="119">
        <v>1</v>
      </c>
      <c r="E217" s="119"/>
      <c r="F217" s="119"/>
      <c r="G217" s="119"/>
      <c r="H217" s="121">
        <f t="shared" si="18"/>
        <v>1</v>
      </c>
      <c r="I217" s="122"/>
      <c r="J217" s="111" t="s">
        <v>58</v>
      </c>
      <c r="K217" s="105">
        <v>1</v>
      </c>
    </row>
    <row r="218" spans="1:11" ht="14.4" x14ac:dyDescent="0.3">
      <c r="A218" s="100"/>
      <c r="B218" s="116"/>
      <c r="C218" s="77"/>
      <c r="D218" s="119"/>
      <c r="E218" s="119"/>
      <c r="F218" s="119"/>
      <c r="G218" s="119"/>
      <c r="H218" s="121" t="str">
        <f t="shared" si="18"/>
        <v/>
      </c>
      <c r="I218" s="122"/>
      <c r="J218" s="111" t="s">
        <v>60</v>
      </c>
      <c r="K218" s="105">
        <v>1</v>
      </c>
    </row>
    <row r="219" spans="1:11" ht="14.4" x14ac:dyDescent="0.3">
      <c r="A219" s="100"/>
      <c r="B219" s="116"/>
      <c r="C219" s="114"/>
      <c r="D219" s="119"/>
      <c r="E219" s="119"/>
      <c r="F219" s="119"/>
      <c r="G219" s="119"/>
      <c r="H219" s="121" t="str">
        <f t="shared" si="18"/>
        <v/>
      </c>
      <c r="I219" s="122"/>
      <c r="J219" s="100"/>
      <c r="K219" s="100"/>
    </row>
    <row r="220" spans="1:11" ht="14.4" x14ac:dyDescent="0.3">
      <c r="A220" s="100"/>
      <c r="B220" s="116"/>
      <c r="C220" s="114"/>
      <c r="D220" s="119"/>
      <c r="E220" s="119"/>
      <c r="F220" s="119"/>
      <c r="G220" s="119"/>
      <c r="H220" s="121" t="str">
        <f t="shared" si="18"/>
        <v/>
      </c>
      <c r="I220" s="122"/>
      <c r="J220" s="100"/>
      <c r="K220" s="100"/>
    </row>
    <row r="221" spans="1:11" ht="14.4" x14ac:dyDescent="0.3">
      <c r="A221" s="100"/>
      <c r="B221" s="124"/>
      <c r="C221" s="125"/>
      <c r="D221" s="125"/>
      <c r="E221" s="126"/>
      <c r="F221" s="501" t="s">
        <v>85</v>
      </c>
      <c r="G221" s="478"/>
      <c r="H221" s="127">
        <f>IF(SUM(H215:H220)=0,"",SUM(H215:H220))</f>
        <v>1</v>
      </c>
      <c r="I221" s="128" t="str">
        <f>IF(I214="1%steel","cft",IF(I214="1.5%steel","cft",IF(I214="2%steel","cft",I214)))</f>
        <v>No</v>
      </c>
      <c r="J221" s="100"/>
      <c r="K221" s="100"/>
    </row>
    <row r="222" spans="1:11" ht="14.4" x14ac:dyDescent="0.3">
      <c r="A222" s="100"/>
      <c r="B222" s="100"/>
      <c r="C222" s="100"/>
      <c r="D222" s="100"/>
      <c r="E222" s="100"/>
      <c r="F222" s="502" t="s">
        <v>86</v>
      </c>
      <c r="G222" s="476"/>
      <c r="H222" s="129">
        <v>0</v>
      </c>
      <c r="I222" s="130" t="str">
        <f>I221</f>
        <v>No</v>
      </c>
      <c r="J222" s="100"/>
      <c r="K222" s="100"/>
    </row>
    <row r="223" spans="1:11" ht="14.4" x14ac:dyDescent="0.3">
      <c r="A223" s="100"/>
      <c r="B223" s="100"/>
      <c r="C223" s="100"/>
      <c r="D223" s="100"/>
      <c r="E223" s="100"/>
      <c r="F223" s="501" t="s">
        <v>87</v>
      </c>
      <c r="G223" s="478"/>
      <c r="H223" s="127">
        <f>H222+H221</f>
        <v>1</v>
      </c>
      <c r="I223" s="128" t="str">
        <f>I221</f>
        <v>No</v>
      </c>
      <c r="J223" s="100"/>
      <c r="K223" s="100"/>
    </row>
    <row r="224" spans="1:11" ht="14.4" x14ac:dyDescent="0.3">
      <c r="A224" s="100"/>
      <c r="B224" s="100"/>
      <c r="C224" s="100"/>
      <c r="D224" s="100"/>
      <c r="E224" s="100"/>
      <c r="F224" s="100"/>
      <c r="G224" s="100"/>
      <c r="H224" s="100"/>
      <c r="I224" s="100"/>
      <c r="J224" s="100"/>
      <c r="K224" s="100"/>
    </row>
    <row r="225" spans="1:11" ht="14.4" x14ac:dyDescent="0.3">
      <c r="A225" s="100"/>
      <c r="B225" s="100"/>
      <c r="C225" s="100"/>
      <c r="D225" s="100"/>
      <c r="E225" s="100"/>
      <c r="F225" s="100"/>
      <c r="G225" s="100"/>
      <c r="H225" s="100"/>
      <c r="I225" s="100"/>
      <c r="J225" s="100"/>
      <c r="K225" s="100"/>
    </row>
    <row r="226" spans="1:11" ht="21.75" customHeight="1" x14ac:dyDescent="0.3">
      <c r="A226" s="100"/>
      <c r="B226" s="131" t="s">
        <v>113</v>
      </c>
      <c r="C226" s="107" t="s">
        <v>358</v>
      </c>
      <c r="D226" s="108"/>
      <c r="E226" s="108"/>
      <c r="F226" s="108"/>
      <c r="G226" s="109"/>
      <c r="H226" s="108"/>
      <c r="I226" s="110" t="s">
        <v>42</v>
      </c>
      <c r="J226" s="111" t="s">
        <v>50</v>
      </c>
      <c r="K226" s="105">
        <v>1</v>
      </c>
    </row>
    <row r="227" spans="1:11" ht="40.200000000000003" x14ac:dyDescent="0.3">
      <c r="A227" s="100"/>
      <c r="B227" s="132">
        <v>1</v>
      </c>
      <c r="C227" s="21" t="str">
        <f>'05-B.O.Q PHE Works'!E30</f>
        <v>Squatting WC
Providing and fixing squatting type WC with footrests, including trap, flushing system, and PCC bedding.</v>
      </c>
      <c r="D227" s="113"/>
      <c r="E227" s="113"/>
      <c r="F227" s="114"/>
      <c r="G227" s="113"/>
      <c r="H227" s="115" t="str">
        <f t="shared" ref="H227:H232" si="19">IF(PRODUCT(D227,E227,F227,G227,I227)=0,"",PRODUCT(D227,E227,F227,G227,I227))</f>
        <v/>
      </c>
      <c r="I227" s="116"/>
      <c r="J227" s="111" t="s">
        <v>54</v>
      </c>
      <c r="K227" s="105">
        <v>1</v>
      </c>
    </row>
    <row r="228" spans="1:11" ht="14.4" x14ac:dyDescent="0.3">
      <c r="A228" s="100"/>
      <c r="B228" s="133"/>
      <c r="C228" s="134"/>
      <c r="D228" s="119"/>
      <c r="E228" s="119"/>
      <c r="F228" s="119"/>
      <c r="G228" s="119"/>
      <c r="H228" s="121" t="str">
        <f t="shared" si="19"/>
        <v/>
      </c>
      <c r="I228" s="122"/>
      <c r="J228" s="111" t="s">
        <v>56</v>
      </c>
      <c r="K228" s="105">
        <v>1</v>
      </c>
    </row>
    <row r="229" spans="1:11" ht="24" x14ac:dyDescent="0.3">
      <c r="A229" s="100"/>
      <c r="B229" s="116"/>
      <c r="C229" s="140" t="s">
        <v>380</v>
      </c>
      <c r="D229" s="119">
        <v>1</v>
      </c>
      <c r="E229" s="119"/>
      <c r="F229" s="119"/>
      <c r="G229" s="119"/>
      <c r="H229" s="121">
        <f t="shared" si="19"/>
        <v>1</v>
      </c>
      <c r="I229" s="122"/>
      <c r="J229" s="111" t="s">
        <v>58</v>
      </c>
      <c r="K229" s="105">
        <v>1</v>
      </c>
    </row>
    <row r="230" spans="1:11" ht="14.4" x14ac:dyDescent="0.3">
      <c r="A230" s="100"/>
      <c r="B230" s="116"/>
      <c r="C230" s="77"/>
      <c r="D230" s="119"/>
      <c r="E230" s="119"/>
      <c r="F230" s="119"/>
      <c r="G230" s="119"/>
      <c r="H230" s="121" t="str">
        <f t="shared" si="19"/>
        <v/>
      </c>
      <c r="I230" s="122"/>
      <c r="J230" s="111" t="s">
        <v>60</v>
      </c>
      <c r="K230" s="105">
        <v>1</v>
      </c>
    </row>
    <row r="231" spans="1:11" ht="14.4" x14ac:dyDescent="0.3">
      <c r="A231" s="100"/>
      <c r="B231" s="116"/>
      <c r="C231" s="114"/>
      <c r="D231" s="119"/>
      <c r="E231" s="119"/>
      <c r="F231" s="119"/>
      <c r="G231" s="119"/>
      <c r="H231" s="121" t="str">
        <f t="shared" si="19"/>
        <v/>
      </c>
      <c r="I231" s="122"/>
      <c r="J231" s="100"/>
      <c r="K231" s="100"/>
    </row>
    <row r="232" spans="1:11" ht="14.4" x14ac:dyDescent="0.3">
      <c r="A232" s="100"/>
      <c r="B232" s="116"/>
      <c r="C232" s="114"/>
      <c r="D232" s="119"/>
      <c r="E232" s="119"/>
      <c r="F232" s="119"/>
      <c r="G232" s="119"/>
      <c r="H232" s="121" t="str">
        <f t="shared" si="19"/>
        <v/>
      </c>
      <c r="I232" s="122"/>
      <c r="J232" s="100"/>
      <c r="K232" s="100"/>
    </row>
    <row r="233" spans="1:11" ht="14.4" x14ac:dyDescent="0.3">
      <c r="A233" s="100"/>
      <c r="B233" s="124"/>
      <c r="C233" s="125"/>
      <c r="D233" s="125"/>
      <c r="E233" s="126"/>
      <c r="F233" s="501" t="s">
        <v>85</v>
      </c>
      <c r="G233" s="478"/>
      <c r="H233" s="127">
        <f>IF(SUM(H227:H232)=0,"",SUM(H227:H232))</f>
        <v>1</v>
      </c>
      <c r="I233" s="128" t="str">
        <f>IF(I226="1%steel","cft",IF(I226="1.5%steel","cft",IF(I226="2%steel","cft",I226)))</f>
        <v>No</v>
      </c>
      <c r="J233" s="100"/>
      <c r="K233" s="100"/>
    </row>
    <row r="234" spans="1:11" ht="14.4" x14ac:dyDescent="0.3">
      <c r="A234" s="100"/>
      <c r="B234" s="100"/>
      <c r="C234" s="100"/>
      <c r="D234" s="100"/>
      <c r="E234" s="100"/>
      <c r="F234" s="502" t="s">
        <v>86</v>
      </c>
      <c r="G234" s="476"/>
      <c r="H234" s="129">
        <v>0</v>
      </c>
      <c r="I234" s="130" t="str">
        <f>I233</f>
        <v>No</v>
      </c>
      <c r="J234" s="100"/>
      <c r="K234" s="100"/>
    </row>
    <row r="235" spans="1:11" ht="14.4" x14ac:dyDescent="0.3">
      <c r="A235" s="100"/>
      <c r="B235" s="100"/>
      <c r="C235" s="100"/>
      <c r="D235" s="100"/>
      <c r="E235" s="100"/>
      <c r="F235" s="501" t="s">
        <v>87</v>
      </c>
      <c r="G235" s="478"/>
      <c r="H235" s="127">
        <f>H234+H233</f>
        <v>1</v>
      </c>
      <c r="I235" s="128" t="str">
        <f>I233</f>
        <v>No</v>
      </c>
      <c r="J235" s="100"/>
      <c r="K235" s="100"/>
    </row>
    <row r="236" spans="1:11" ht="14.4" x14ac:dyDescent="0.3">
      <c r="A236" s="100"/>
      <c r="B236" s="100"/>
      <c r="C236" s="100"/>
      <c r="D236" s="100"/>
      <c r="E236" s="100"/>
      <c r="F236" s="100"/>
      <c r="G236" s="100"/>
      <c r="H236" s="100"/>
      <c r="I236" s="100"/>
      <c r="J236" s="100"/>
      <c r="K236" s="100"/>
    </row>
    <row r="237" spans="1:11" ht="14.4" x14ac:dyDescent="0.3">
      <c r="A237" s="100"/>
      <c r="B237" s="100"/>
      <c r="C237" s="100"/>
      <c r="D237" s="100"/>
      <c r="E237" s="100"/>
      <c r="F237" s="100"/>
      <c r="G237" s="100"/>
      <c r="H237" s="100"/>
      <c r="I237" s="100"/>
      <c r="J237" s="100"/>
      <c r="K237" s="100"/>
    </row>
    <row r="238" spans="1:11" ht="21.75" customHeight="1" x14ac:dyDescent="0.3">
      <c r="A238" s="100"/>
      <c r="B238" s="131" t="s">
        <v>113</v>
      </c>
      <c r="C238" s="107" t="s">
        <v>358</v>
      </c>
      <c r="D238" s="108"/>
      <c r="E238" s="108"/>
      <c r="F238" s="108"/>
      <c r="G238" s="109"/>
      <c r="H238" s="108"/>
      <c r="I238" s="110" t="s">
        <v>42</v>
      </c>
      <c r="J238" s="111" t="s">
        <v>50</v>
      </c>
      <c r="K238" s="105">
        <v>1</v>
      </c>
    </row>
    <row r="239" spans="1:11" ht="79.8" x14ac:dyDescent="0.3">
      <c r="A239" s="100"/>
      <c r="B239" s="132">
        <f>B227+1</f>
        <v>2</v>
      </c>
      <c r="C239" s="21" t="str">
        <f>'05-B.O.Q PHE Works'!E31</f>
        <v>Commode Socket
Providing, supplying, and installing the WC connector, commode socket, and flexible water connection pipe, glazed earthenware WC, European type  made of durable PVC and stainless steel braided hose, ensuring leak-proof joints and proper alignment, complete with all fittings, fixing, and testing, as per specifications and standard plumbing practices</v>
      </c>
      <c r="D239" s="113"/>
      <c r="E239" s="113"/>
      <c r="F239" s="114"/>
      <c r="G239" s="113"/>
      <c r="H239" s="115" t="str">
        <f t="shared" ref="H239:H245" si="20">IF(PRODUCT(D239,E239,F239,G239,I239)=0,"",PRODUCT(D239,E239,F239,G239,I239))</f>
        <v/>
      </c>
      <c r="I239" s="116"/>
      <c r="J239" s="111" t="s">
        <v>54</v>
      </c>
      <c r="K239" s="105">
        <v>1</v>
      </c>
    </row>
    <row r="240" spans="1:11" ht="14.4" x14ac:dyDescent="0.3">
      <c r="A240" s="100"/>
      <c r="B240" s="133"/>
      <c r="C240" s="134"/>
      <c r="D240" s="119"/>
      <c r="E240" s="119"/>
      <c r="F240" s="119"/>
      <c r="G240" s="119"/>
      <c r="H240" s="121" t="str">
        <f t="shared" si="20"/>
        <v/>
      </c>
      <c r="I240" s="122"/>
      <c r="J240" s="111" t="s">
        <v>56</v>
      </c>
      <c r="K240" s="105">
        <v>1</v>
      </c>
    </row>
    <row r="241" spans="1:11" ht="24" x14ac:dyDescent="0.3">
      <c r="A241" s="100"/>
      <c r="B241" s="116"/>
      <c r="C241" s="140" t="s">
        <v>381</v>
      </c>
      <c r="D241" s="119">
        <v>1</v>
      </c>
      <c r="E241" s="119"/>
      <c r="F241" s="119"/>
      <c r="G241" s="119"/>
      <c r="H241" s="121">
        <f t="shared" si="20"/>
        <v>1</v>
      </c>
      <c r="I241" s="122"/>
      <c r="J241" s="111" t="s">
        <v>58</v>
      </c>
      <c r="K241" s="105">
        <v>1</v>
      </c>
    </row>
    <row r="242" spans="1:11" ht="14.4" x14ac:dyDescent="0.3">
      <c r="A242" s="100"/>
      <c r="B242" s="116"/>
      <c r="C242" s="77"/>
      <c r="D242" s="119"/>
      <c r="E242" s="119"/>
      <c r="F242" s="119"/>
      <c r="G242" s="119"/>
      <c r="H242" s="121" t="str">
        <f t="shared" si="20"/>
        <v/>
      </c>
      <c r="I242" s="122"/>
      <c r="J242" s="111" t="s">
        <v>60</v>
      </c>
      <c r="K242" s="105">
        <v>1</v>
      </c>
    </row>
    <row r="243" spans="1:11" ht="14.4" x14ac:dyDescent="0.3">
      <c r="A243" s="100"/>
      <c r="B243" s="116"/>
      <c r="C243" s="118"/>
      <c r="D243" s="119"/>
      <c r="E243" s="119"/>
      <c r="F243" s="119"/>
      <c r="G243" s="119"/>
      <c r="H243" s="121" t="str">
        <f t="shared" si="20"/>
        <v/>
      </c>
      <c r="I243" s="122"/>
      <c r="J243" s="100"/>
      <c r="K243" s="100"/>
    </row>
    <row r="244" spans="1:11" ht="14.4" x14ac:dyDescent="0.3">
      <c r="A244" s="100"/>
      <c r="B244" s="116"/>
      <c r="C244" s="114"/>
      <c r="D244" s="119"/>
      <c r="E244" s="119"/>
      <c r="F244" s="119"/>
      <c r="G244" s="119"/>
      <c r="H244" s="121" t="str">
        <f t="shared" si="20"/>
        <v/>
      </c>
      <c r="I244" s="122"/>
      <c r="J244" s="100"/>
      <c r="K244" s="100"/>
    </row>
    <row r="245" spans="1:11" ht="14.4" x14ac:dyDescent="0.3">
      <c r="A245" s="100"/>
      <c r="B245" s="116"/>
      <c r="C245" s="114"/>
      <c r="D245" s="119"/>
      <c r="E245" s="119"/>
      <c r="F245" s="119"/>
      <c r="G245" s="119"/>
      <c r="H245" s="121" t="str">
        <f t="shared" si="20"/>
        <v/>
      </c>
      <c r="I245" s="122"/>
      <c r="J245" s="100"/>
      <c r="K245" s="100"/>
    </row>
    <row r="246" spans="1:11" ht="14.4" x14ac:dyDescent="0.3">
      <c r="A246" s="100"/>
      <c r="B246" s="124"/>
      <c r="C246" s="125"/>
      <c r="D246" s="125"/>
      <c r="E246" s="126"/>
      <c r="F246" s="501" t="s">
        <v>85</v>
      </c>
      <c r="G246" s="478"/>
      <c r="H246" s="127">
        <f>IF(SUM(H239:H245)=0,"",SUM(H239:H245))</f>
        <v>1</v>
      </c>
      <c r="I246" s="128" t="str">
        <f>IF(I238="1%steel","cft",IF(I238="1.5%steel","cft",IF(I238="2%steel","cft",I238)))</f>
        <v>No</v>
      </c>
      <c r="J246" s="100"/>
      <c r="K246" s="100"/>
    </row>
    <row r="247" spans="1:11" ht="14.4" x14ac:dyDescent="0.3">
      <c r="A247" s="100"/>
      <c r="B247" s="100"/>
      <c r="C247" s="100"/>
      <c r="D247" s="100"/>
      <c r="E247" s="100"/>
      <c r="F247" s="502" t="s">
        <v>86</v>
      </c>
      <c r="G247" s="476"/>
      <c r="H247" s="129">
        <v>0</v>
      </c>
      <c r="I247" s="130" t="str">
        <f>I246</f>
        <v>No</v>
      </c>
      <c r="J247" s="100"/>
      <c r="K247" s="100"/>
    </row>
    <row r="248" spans="1:11" ht="14.4" x14ac:dyDescent="0.3">
      <c r="A248" s="100"/>
      <c r="B248" s="100"/>
      <c r="C248" s="100"/>
      <c r="D248" s="100"/>
      <c r="E248" s="100"/>
      <c r="F248" s="501" t="s">
        <v>87</v>
      </c>
      <c r="G248" s="478"/>
      <c r="H248" s="127">
        <f>H247+H246</f>
        <v>1</v>
      </c>
      <c r="I248" s="128" t="str">
        <f>I246</f>
        <v>No</v>
      </c>
      <c r="J248" s="100"/>
      <c r="K248" s="100"/>
    </row>
    <row r="249" spans="1:11" ht="14.4" x14ac:dyDescent="0.3">
      <c r="A249" s="100"/>
      <c r="B249" s="100"/>
      <c r="C249" s="100"/>
      <c r="D249" s="100"/>
      <c r="E249" s="100"/>
      <c r="F249" s="100"/>
      <c r="G249" s="100"/>
      <c r="H249" s="100"/>
      <c r="I249" s="100"/>
      <c r="J249" s="100"/>
      <c r="K249" s="100"/>
    </row>
    <row r="250" spans="1:11" ht="14.4" x14ac:dyDescent="0.3">
      <c r="A250" s="100"/>
      <c r="B250" s="100"/>
      <c r="C250" s="100"/>
      <c r="D250" s="100"/>
      <c r="E250" s="100"/>
      <c r="F250" s="100"/>
      <c r="G250" s="100"/>
      <c r="H250" s="100"/>
      <c r="I250" s="100"/>
      <c r="J250" s="100"/>
      <c r="K250" s="100"/>
    </row>
    <row r="251" spans="1:11" ht="21.75" customHeight="1" x14ac:dyDescent="0.3">
      <c r="A251" s="100"/>
      <c r="B251" s="131" t="s">
        <v>113</v>
      </c>
      <c r="C251" s="107" t="s">
        <v>358</v>
      </c>
      <c r="D251" s="108"/>
      <c r="E251" s="108"/>
      <c r="F251" s="108"/>
      <c r="G251" s="109"/>
      <c r="H251" s="108"/>
      <c r="I251" s="110" t="s">
        <v>42</v>
      </c>
      <c r="J251" s="111" t="s">
        <v>50</v>
      </c>
      <c r="K251" s="105">
        <v>1</v>
      </c>
    </row>
    <row r="252" spans="1:11" ht="27" x14ac:dyDescent="0.3">
      <c r="A252" s="100"/>
      <c r="B252" s="132">
        <f>B239+1</f>
        <v>3</v>
      </c>
      <c r="C252" s="21" t="str">
        <f>'05-B.O.Q PHE Works'!E32</f>
        <v>Grab Rail (Disabled Friendly)
Providing and fixing CP grab rail (3 ft, 1” dia), securely anchored.</v>
      </c>
      <c r="D252" s="113"/>
      <c r="E252" s="113"/>
      <c r="F252" s="114"/>
      <c r="G252" s="113"/>
      <c r="H252" s="115" t="str">
        <f t="shared" ref="H252:H256" si="21">IF(PRODUCT(D252,E252,F252,G252,I252)=0,"",PRODUCT(D252,E252,F252,G252,I252))</f>
        <v/>
      </c>
      <c r="I252" s="116"/>
      <c r="J252" s="111" t="s">
        <v>54</v>
      </c>
      <c r="K252" s="105">
        <v>1</v>
      </c>
    </row>
    <row r="253" spans="1:11" ht="14.4" x14ac:dyDescent="0.3">
      <c r="A253" s="100"/>
      <c r="B253" s="133"/>
      <c r="C253" s="134"/>
      <c r="D253" s="119"/>
      <c r="E253" s="119"/>
      <c r="F253" s="119"/>
      <c r="G253" s="119"/>
      <c r="H253" s="121" t="str">
        <f t="shared" si="21"/>
        <v/>
      </c>
      <c r="I253" s="122"/>
      <c r="J253" s="111" t="s">
        <v>56</v>
      </c>
      <c r="K253" s="105">
        <v>1</v>
      </c>
    </row>
    <row r="254" spans="1:11" ht="24" x14ac:dyDescent="0.3">
      <c r="A254" s="100"/>
      <c r="B254" s="116"/>
      <c r="C254" s="140" t="s">
        <v>382</v>
      </c>
      <c r="D254" s="119">
        <v>3</v>
      </c>
      <c r="E254" s="119"/>
      <c r="F254" s="119"/>
      <c r="G254" s="119"/>
      <c r="H254" s="121">
        <f t="shared" si="21"/>
        <v>3</v>
      </c>
      <c r="I254" s="122"/>
      <c r="J254" s="111" t="s">
        <v>58</v>
      </c>
      <c r="K254" s="105">
        <v>1</v>
      </c>
    </row>
    <row r="255" spans="1:11" ht="14.4" x14ac:dyDescent="0.3">
      <c r="A255" s="100"/>
      <c r="B255" s="116"/>
      <c r="C255" s="77"/>
      <c r="D255" s="119"/>
      <c r="E255" s="119"/>
      <c r="F255" s="119"/>
      <c r="G255" s="119"/>
      <c r="H255" s="121" t="str">
        <f t="shared" si="21"/>
        <v/>
      </c>
      <c r="I255" s="122"/>
      <c r="J255" s="111" t="s">
        <v>60</v>
      </c>
      <c r="K255" s="105">
        <v>1</v>
      </c>
    </row>
    <row r="256" spans="1:11" ht="14.4" x14ac:dyDescent="0.3">
      <c r="A256" s="100"/>
      <c r="B256" s="116"/>
      <c r="C256" s="114"/>
      <c r="D256" s="119"/>
      <c r="E256" s="119"/>
      <c r="F256" s="119"/>
      <c r="G256" s="119"/>
      <c r="H256" s="121" t="str">
        <f t="shared" si="21"/>
        <v/>
      </c>
      <c r="I256" s="122"/>
      <c r="J256" s="100"/>
      <c r="K256" s="100"/>
    </row>
    <row r="257" spans="1:11" ht="14.4" x14ac:dyDescent="0.3">
      <c r="A257" s="100"/>
      <c r="B257" s="124"/>
      <c r="C257" s="125"/>
      <c r="D257" s="125"/>
      <c r="E257" s="126"/>
      <c r="F257" s="501" t="s">
        <v>85</v>
      </c>
      <c r="G257" s="478"/>
      <c r="H257" s="127">
        <f>IF(SUM(H252:H256)=0,"",SUM(H252:H256))</f>
        <v>3</v>
      </c>
      <c r="I257" s="128" t="str">
        <f>IF(I251="1%steel","cft",IF(I251="1.5%steel","cft",IF(I251="2%steel","cft",I251)))</f>
        <v>No</v>
      </c>
      <c r="J257" s="100"/>
      <c r="K257" s="100"/>
    </row>
    <row r="258" spans="1:11" ht="14.4" x14ac:dyDescent="0.3">
      <c r="A258" s="100"/>
      <c r="B258" s="100"/>
      <c r="C258" s="100"/>
      <c r="D258" s="100"/>
      <c r="E258" s="100"/>
      <c r="F258" s="502" t="s">
        <v>86</v>
      </c>
      <c r="G258" s="476"/>
      <c r="H258" s="129">
        <v>0</v>
      </c>
      <c r="I258" s="130" t="str">
        <f>I257</f>
        <v>No</v>
      </c>
      <c r="J258" s="100"/>
      <c r="K258" s="100"/>
    </row>
    <row r="259" spans="1:11" ht="14.4" x14ac:dyDescent="0.3">
      <c r="A259" s="100"/>
      <c r="B259" s="100"/>
      <c r="C259" s="100"/>
      <c r="D259" s="100"/>
      <c r="E259" s="100"/>
      <c r="F259" s="501" t="s">
        <v>87</v>
      </c>
      <c r="G259" s="478"/>
      <c r="H259" s="127">
        <f>H258+H257</f>
        <v>3</v>
      </c>
      <c r="I259" s="128" t="str">
        <f>I257</f>
        <v>No</v>
      </c>
      <c r="J259" s="100"/>
      <c r="K259" s="100"/>
    </row>
    <row r="260" spans="1:11" ht="14.4" x14ac:dyDescent="0.3">
      <c r="A260" s="100"/>
      <c r="B260" s="100"/>
      <c r="C260" s="100"/>
      <c r="D260" s="100"/>
      <c r="E260" s="100"/>
      <c r="F260" s="100"/>
      <c r="G260" s="100"/>
      <c r="H260" s="100"/>
      <c r="I260" s="100"/>
      <c r="J260" s="100"/>
      <c r="K260" s="100"/>
    </row>
    <row r="261" spans="1:11" ht="14.4" x14ac:dyDescent="0.3">
      <c r="A261" s="100"/>
      <c r="B261" s="100"/>
      <c r="C261" s="100"/>
      <c r="D261" s="100"/>
      <c r="E261" s="100"/>
      <c r="F261" s="100"/>
      <c r="G261" s="100"/>
      <c r="H261" s="100"/>
      <c r="I261" s="100"/>
      <c r="J261" s="100"/>
      <c r="K261" s="100"/>
    </row>
    <row r="262" spans="1:11" ht="21.75" customHeight="1" x14ac:dyDescent="0.3">
      <c r="A262" s="100"/>
      <c r="B262" s="131" t="s">
        <v>113</v>
      </c>
      <c r="C262" s="107" t="s">
        <v>358</v>
      </c>
      <c r="D262" s="108"/>
      <c r="E262" s="108"/>
      <c r="F262" s="108"/>
      <c r="G262" s="109"/>
      <c r="H262" s="108"/>
      <c r="I262" s="110" t="s">
        <v>42</v>
      </c>
      <c r="J262" s="111" t="s">
        <v>50</v>
      </c>
      <c r="K262" s="105">
        <v>1</v>
      </c>
    </row>
    <row r="263" spans="1:11" ht="40.200000000000003" x14ac:dyDescent="0.3">
      <c r="A263" s="100"/>
      <c r="B263" s="132">
        <f>B252+1</f>
        <v>4</v>
      </c>
      <c r="C263" s="21" t="str">
        <f>'05-B.O.Q PHE Works'!E33</f>
        <v>Mixer Valve (WHB)
Providing and fixing chromium plated (CP)  mixing valve for wash hand basin (WHB), heavy duty of approved quality : 2 cm  (3/4") and With Two Nos of Connection Pipes,</v>
      </c>
      <c r="D263" s="113"/>
      <c r="E263" s="113"/>
      <c r="F263" s="114"/>
      <c r="G263" s="113"/>
      <c r="H263" s="115" t="str">
        <f t="shared" ref="H263:H268" si="22">IF(PRODUCT(D263,E263,F263,G263,I263)=0,"",PRODUCT(D263,E263,F263,G263,I263))</f>
        <v/>
      </c>
      <c r="I263" s="116"/>
      <c r="J263" s="111" t="s">
        <v>54</v>
      </c>
      <c r="K263" s="105">
        <v>1</v>
      </c>
    </row>
    <row r="264" spans="1:11" ht="14.4" x14ac:dyDescent="0.3">
      <c r="A264" s="100"/>
      <c r="B264" s="133"/>
      <c r="C264" s="134"/>
      <c r="D264" s="119"/>
      <c r="E264" s="119"/>
      <c r="F264" s="119"/>
      <c r="G264" s="119"/>
      <c r="H264" s="121" t="str">
        <f t="shared" si="22"/>
        <v/>
      </c>
      <c r="I264" s="122"/>
      <c r="J264" s="111" t="s">
        <v>56</v>
      </c>
      <c r="K264" s="105">
        <v>1</v>
      </c>
    </row>
    <row r="265" spans="1:11" ht="24" x14ac:dyDescent="0.3">
      <c r="A265" s="100"/>
      <c r="B265" s="116"/>
      <c r="C265" s="140" t="s">
        <v>383</v>
      </c>
      <c r="D265" s="119">
        <v>2</v>
      </c>
      <c r="E265" s="119"/>
      <c r="F265" s="119"/>
      <c r="G265" s="119"/>
      <c r="H265" s="121">
        <f t="shared" si="22"/>
        <v>2</v>
      </c>
      <c r="I265" s="122"/>
      <c r="J265" s="111" t="s">
        <v>58</v>
      </c>
      <c r="K265" s="105">
        <v>1</v>
      </c>
    </row>
    <row r="266" spans="1:11" ht="14.4" x14ac:dyDescent="0.3">
      <c r="A266" s="100"/>
      <c r="B266" s="116"/>
      <c r="C266" s="77"/>
      <c r="D266" s="119"/>
      <c r="E266" s="119"/>
      <c r="F266" s="119"/>
      <c r="G266" s="119"/>
      <c r="H266" s="121" t="str">
        <f t="shared" si="22"/>
        <v/>
      </c>
      <c r="I266" s="122"/>
      <c r="J266" s="111" t="s">
        <v>60</v>
      </c>
      <c r="K266" s="105">
        <v>1</v>
      </c>
    </row>
    <row r="267" spans="1:11" ht="14.4" x14ac:dyDescent="0.3">
      <c r="A267" s="100"/>
      <c r="B267" s="116"/>
      <c r="C267" s="114"/>
      <c r="D267" s="119"/>
      <c r="E267" s="119"/>
      <c r="F267" s="119"/>
      <c r="G267" s="119"/>
      <c r="H267" s="121" t="str">
        <f t="shared" si="22"/>
        <v/>
      </c>
      <c r="I267" s="122"/>
      <c r="J267" s="100"/>
      <c r="K267" s="100"/>
    </row>
    <row r="268" spans="1:11" ht="14.4" x14ac:dyDescent="0.3">
      <c r="A268" s="100"/>
      <c r="B268" s="116"/>
      <c r="C268" s="114"/>
      <c r="D268" s="119"/>
      <c r="E268" s="119"/>
      <c r="F268" s="119"/>
      <c r="G268" s="119"/>
      <c r="H268" s="121" t="str">
        <f t="shared" si="22"/>
        <v/>
      </c>
      <c r="I268" s="122"/>
      <c r="J268" s="100"/>
      <c r="K268" s="100"/>
    </row>
    <row r="269" spans="1:11" ht="14.4" x14ac:dyDescent="0.3">
      <c r="A269" s="100"/>
      <c r="B269" s="124"/>
      <c r="C269" s="125"/>
      <c r="D269" s="125"/>
      <c r="E269" s="126"/>
      <c r="F269" s="501" t="s">
        <v>85</v>
      </c>
      <c r="G269" s="478"/>
      <c r="H269" s="127">
        <f>IF(SUM(H263:H268)=0,"",SUM(H263:H268))</f>
        <v>2</v>
      </c>
      <c r="I269" s="128" t="str">
        <f>IF(I262="1%steel","cft",IF(I262="1.5%steel","cft",IF(I262="2%steel","cft",I262)))</f>
        <v>No</v>
      </c>
      <c r="J269" s="100"/>
      <c r="K269" s="100"/>
    </row>
    <row r="270" spans="1:11" ht="14.4" x14ac:dyDescent="0.3">
      <c r="A270" s="100"/>
      <c r="B270" s="100"/>
      <c r="C270" s="100"/>
      <c r="D270" s="100"/>
      <c r="E270" s="100"/>
      <c r="F270" s="502" t="s">
        <v>86</v>
      </c>
      <c r="G270" s="476"/>
      <c r="H270" s="129">
        <v>0</v>
      </c>
      <c r="I270" s="130" t="str">
        <f>I269</f>
        <v>No</v>
      </c>
      <c r="J270" s="100"/>
      <c r="K270" s="100"/>
    </row>
    <row r="271" spans="1:11" ht="14.4" x14ac:dyDescent="0.3">
      <c r="A271" s="100"/>
      <c r="B271" s="100"/>
      <c r="C271" s="100"/>
      <c r="D271" s="100"/>
      <c r="E271" s="100"/>
      <c r="F271" s="501" t="s">
        <v>87</v>
      </c>
      <c r="G271" s="478"/>
      <c r="H271" s="127">
        <f>H270+H269</f>
        <v>2</v>
      </c>
      <c r="I271" s="128" t="str">
        <f>I269</f>
        <v>No</v>
      </c>
      <c r="J271" s="100"/>
      <c r="K271" s="100"/>
    </row>
    <row r="272" spans="1:11" ht="14.4" x14ac:dyDescent="0.3">
      <c r="A272" s="100"/>
      <c r="B272" s="100"/>
      <c r="C272" s="100"/>
      <c r="D272" s="100"/>
      <c r="E272" s="100"/>
      <c r="F272" s="100"/>
      <c r="G272" s="100"/>
      <c r="H272" s="100"/>
      <c r="I272" s="100"/>
      <c r="J272" s="100"/>
      <c r="K272" s="100"/>
    </row>
    <row r="273" spans="1:11" ht="14.4" x14ac:dyDescent="0.3">
      <c r="A273" s="100"/>
      <c r="B273" s="100"/>
      <c r="C273" s="100"/>
      <c r="D273" s="100"/>
      <c r="E273" s="100"/>
      <c r="F273" s="100"/>
      <c r="G273" s="100"/>
      <c r="H273" s="100"/>
      <c r="I273" s="100"/>
      <c r="J273" s="100"/>
      <c r="K273" s="100"/>
    </row>
    <row r="274" spans="1:11" ht="21.75" customHeight="1" x14ac:dyDescent="0.3">
      <c r="A274" s="100"/>
      <c r="B274" s="131" t="s">
        <v>113</v>
      </c>
      <c r="C274" s="107" t="s">
        <v>358</v>
      </c>
      <c r="D274" s="108"/>
      <c r="E274" s="108"/>
      <c r="F274" s="108"/>
      <c r="G274" s="109"/>
      <c r="H274" s="108"/>
      <c r="I274" s="110" t="s">
        <v>42</v>
      </c>
      <c r="J274" s="111" t="s">
        <v>50</v>
      </c>
      <c r="K274" s="105">
        <v>1</v>
      </c>
    </row>
    <row r="275" spans="1:11" ht="27" x14ac:dyDescent="0.3">
      <c r="A275" s="100"/>
      <c r="B275" s="132">
        <f>B263+1</f>
        <v>5</v>
      </c>
      <c r="C275" s="21" t="str">
        <f>'05-B.O.Q PHE Works'!E34</f>
        <v>Tee Cock (3/4”)
Tee cock 3/4" Chromium plated  heavy type</v>
      </c>
      <c r="D275" s="113"/>
      <c r="E275" s="113"/>
      <c r="F275" s="114"/>
      <c r="G275" s="113"/>
      <c r="H275" s="115" t="str">
        <f t="shared" ref="H275:H281" si="23">IF(PRODUCT(D275,E275,F275,G275,I275)=0,"",PRODUCT(D275,E275,F275,G275,I275))</f>
        <v/>
      </c>
      <c r="I275" s="116"/>
      <c r="J275" s="111" t="s">
        <v>54</v>
      </c>
      <c r="K275" s="105">
        <v>1</v>
      </c>
    </row>
    <row r="276" spans="1:11" ht="14.4" x14ac:dyDescent="0.3">
      <c r="A276" s="100"/>
      <c r="B276" s="133"/>
      <c r="C276" s="134"/>
      <c r="D276" s="119"/>
      <c r="E276" s="119"/>
      <c r="F276" s="119"/>
      <c r="G276" s="119"/>
      <c r="H276" s="121" t="str">
        <f t="shared" si="23"/>
        <v/>
      </c>
      <c r="I276" s="122"/>
      <c r="J276" s="111" t="s">
        <v>56</v>
      </c>
      <c r="K276" s="105">
        <v>1</v>
      </c>
    </row>
    <row r="277" spans="1:11" ht="24" x14ac:dyDescent="0.3">
      <c r="A277" s="100"/>
      <c r="B277" s="116"/>
      <c r="C277" s="140" t="s">
        <v>384</v>
      </c>
      <c r="D277" s="119">
        <v>6</v>
      </c>
      <c r="E277" s="119"/>
      <c r="F277" s="119"/>
      <c r="G277" s="119"/>
      <c r="H277" s="121">
        <f t="shared" si="23"/>
        <v>6</v>
      </c>
      <c r="I277" s="122"/>
      <c r="J277" s="111" t="s">
        <v>58</v>
      </c>
      <c r="K277" s="105">
        <v>1</v>
      </c>
    </row>
    <row r="278" spans="1:11" ht="24" x14ac:dyDescent="0.3">
      <c r="A278" s="100"/>
      <c r="B278" s="116"/>
      <c r="C278" s="140" t="s">
        <v>385</v>
      </c>
      <c r="D278" s="119">
        <v>4</v>
      </c>
      <c r="E278" s="119">
        <v>1</v>
      </c>
      <c r="F278" s="119"/>
      <c r="G278" s="119"/>
      <c r="H278" s="121" t="str">
        <f t="shared" si="23"/>
        <v/>
      </c>
      <c r="I278" s="122">
        <v>0</v>
      </c>
      <c r="J278" s="111" t="s">
        <v>60</v>
      </c>
      <c r="K278" s="105">
        <v>1</v>
      </c>
    </row>
    <row r="279" spans="1:11" ht="14.4" x14ac:dyDescent="0.3">
      <c r="A279" s="100"/>
      <c r="B279" s="116"/>
      <c r="C279" s="77"/>
      <c r="D279" s="119"/>
      <c r="E279" s="119"/>
      <c r="F279" s="119"/>
      <c r="G279" s="119"/>
      <c r="H279" s="121" t="str">
        <f t="shared" si="23"/>
        <v/>
      </c>
      <c r="I279" s="122"/>
      <c r="J279" s="111" t="s">
        <v>32</v>
      </c>
      <c r="K279" s="105">
        <v>1</v>
      </c>
    </row>
    <row r="280" spans="1:11" ht="14.4" x14ac:dyDescent="0.3">
      <c r="A280" s="100"/>
      <c r="B280" s="116"/>
      <c r="C280" s="114"/>
      <c r="D280" s="119"/>
      <c r="E280" s="119"/>
      <c r="F280" s="119"/>
      <c r="G280" s="119"/>
      <c r="H280" s="121" t="str">
        <f t="shared" si="23"/>
        <v/>
      </c>
      <c r="I280" s="122"/>
      <c r="J280" s="100"/>
      <c r="K280" s="100"/>
    </row>
    <row r="281" spans="1:11" ht="14.4" x14ac:dyDescent="0.3">
      <c r="A281" s="100"/>
      <c r="B281" s="116"/>
      <c r="C281" s="114"/>
      <c r="D281" s="119"/>
      <c r="E281" s="119"/>
      <c r="F281" s="119"/>
      <c r="G281" s="119"/>
      <c r="H281" s="121" t="str">
        <f t="shared" si="23"/>
        <v/>
      </c>
      <c r="I281" s="122"/>
      <c r="J281" s="100"/>
      <c r="K281" s="100"/>
    </row>
    <row r="282" spans="1:11" ht="14.4" x14ac:dyDescent="0.3">
      <c r="A282" s="100"/>
      <c r="B282" s="124"/>
      <c r="C282" s="125"/>
      <c r="D282" s="125"/>
      <c r="E282" s="126"/>
      <c r="F282" s="501" t="s">
        <v>85</v>
      </c>
      <c r="G282" s="478"/>
      <c r="H282" s="127">
        <f>IF(SUM(H275:H281)=0,"",SUM(H275:H281))</f>
        <v>6</v>
      </c>
      <c r="I282" s="128" t="str">
        <f>IF(I274="1%steel","cft",IF(I274="1.5%steel","cft",IF(I274="2%steel","cft",I274)))</f>
        <v>No</v>
      </c>
      <c r="J282" s="100"/>
      <c r="K282" s="100"/>
    </row>
    <row r="283" spans="1:11" ht="14.4" x14ac:dyDescent="0.3">
      <c r="A283" s="100"/>
      <c r="B283" s="100"/>
      <c r="C283" s="100"/>
      <c r="D283" s="100"/>
      <c r="E283" s="100"/>
      <c r="F283" s="502" t="s">
        <v>86</v>
      </c>
      <c r="G283" s="476"/>
      <c r="H283" s="129">
        <v>0</v>
      </c>
      <c r="I283" s="130" t="str">
        <f>I282</f>
        <v>No</v>
      </c>
      <c r="J283" s="100"/>
      <c r="K283" s="100"/>
    </row>
    <row r="284" spans="1:11" ht="14.4" x14ac:dyDescent="0.3">
      <c r="A284" s="100"/>
      <c r="B284" s="100"/>
      <c r="C284" s="100"/>
      <c r="D284" s="100"/>
      <c r="E284" s="100"/>
      <c r="F284" s="501" t="s">
        <v>87</v>
      </c>
      <c r="G284" s="478"/>
      <c r="H284" s="127">
        <f>H283+H282</f>
        <v>6</v>
      </c>
      <c r="I284" s="128" t="str">
        <f>I282</f>
        <v>No</v>
      </c>
      <c r="J284" s="100"/>
      <c r="K284" s="100"/>
    </row>
    <row r="285" spans="1:11" ht="14.4" x14ac:dyDescent="0.3">
      <c r="A285" s="100"/>
      <c r="B285" s="100"/>
      <c r="C285" s="100"/>
      <c r="D285" s="100"/>
      <c r="E285" s="100"/>
      <c r="F285" s="100"/>
      <c r="G285" s="100"/>
      <c r="H285" s="100"/>
      <c r="I285" s="100"/>
      <c r="J285" s="100"/>
      <c r="K285" s="100"/>
    </row>
    <row r="286" spans="1:11" ht="14.4" x14ac:dyDescent="0.3">
      <c r="A286" s="100"/>
      <c r="B286" s="100"/>
      <c r="C286" s="100"/>
      <c r="D286" s="100"/>
      <c r="E286" s="100"/>
      <c r="F286" s="100"/>
      <c r="G286" s="100"/>
      <c r="H286" s="100"/>
      <c r="I286" s="100"/>
      <c r="J286" s="100"/>
      <c r="K286" s="100"/>
    </row>
    <row r="287" spans="1:11" ht="21.75" customHeight="1" x14ac:dyDescent="0.3">
      <c r="A287" s="100"/>
      <c r="B287" s="131" t="s">
        <v>113</v>
      </c>
      <c r="C287" s="107" t="s">
        <v>358</v>
      </c>
      <c r="D287" s="108"/>
      <c r="E287" s="108"/>
      <c r="F287" s="108"/>
      <c r="G287" s="109"/>
      <c r="H287" s="108"/>
      <c r="I287" s="110" t="s">
        <v>42</v>
      </c>
      <c r="J287" s="111" t="s">
        <v>50</v>
      </c>
      <c r="K287" s="105">
        <v>1</v>
      </c>
    </row>
    <row r="288" spans="1:11" ht="27" x14ac:dyDescent="0.3">
      <c r="A288" s="100"/>
      <c r="B288" s="132">
        <f>B275+1</f>
        <v>6</v>
      </c>
      <c r="C288" s="21" t="str">
        <f>'05-B.O.Q PHE Works'!E35</f>
        <v>PPRC Gate Valve (25mm)
Providing and fixing PPRC gate valve  (screwed) 25 mm dia of approved quality</v>
      </c>
      <c r="D288" s="113"/>
      <c r="E288" s="113"/>
      <c r="F288" s="114"/>
      <c r="G288" s="113"/>
      <c r="H288" s="115" t="str">
        <f t="shared" ref="H288:H294" si="24">IF(PRODUCT(D288,E288,F288,G288,I288)=0,"",PRODUCT(D288,E288,F288,G288,I288))</f>
        <v/>
      </c>
      <c r="I288" s="116"/>
      <c r="J288" s="111" t="s">
        <v>54</v>
      </c>
      <c r="K288" s="105">
        <v>1</v>
      </c>
    </row>
    <row r="289" spans="1:11" ht="14.4" x14ac:dyDescent="0.3">
      <c r="A289" s="100"/>
      <c r="B289" s="133"/>
      <c r="C289" s="134"/>
      <c r="D289" s="119"/>
      <c r="E289" s="119"/>
      <c r="F289" s="119"/>
      <c r="G289" s="119"/>
      <c r="H289" s="121" t="str">
        <f t="shared" si="24"/>
        <v/>
      </c>
      <c r="I289" s="122"/>
      <c r="J289" s="111" t="s">
        <v>56</v>
      </c>
      <c r="K289" s="105">
        <v>1</v>
      </c>
    </row>
    <row r="290" spans="1:11" ht="24" x14ac:dyDescent="0.3">
      <c r="A290" s="100"/>
      <c r="B290" s="116"/>
      <c r="C290" s="140" t="s">
        <v>386</v>
      </c>
      <c r="D290" s="119">
        <v>2</v>
      </c>
      <c r="E290" s="119"/>
      <c r="F290" s="119"/>
      <c r="G290" s="119"/>
      <c r="H290" s="121">
        <f t="shared" si="24"/>
        <v>2</v>
      </c>
      <c r="I290" s="122"/>
      <c r="J290" s="111" t="s">
        <v>58</v>
      </c>
      <c r="K290" s="105">
        <v>1</v>
      </c>
    </row>
    <row r="291" spans="1:11" ht="14.4" x14ac:dyDescent="0.3">
      <c r="A291" s="100"/>
      <c r="B291" s="116"/>
      <c r="C291" s="77"/>
      <c r="D291" s="119"/>
      <c r="E291" s="119"/>
      <c r="F291" s="119"/>
      <c r="G291" s="119"/>
      <c r="H291" s="121" t="str">
        <f t="shared" si="24"/>
        <v/>
      </c>
      <c r="I291" s="122"/>
      <c r="J291" s="111" t="s">
        <v>60</v>
      </c>
      <c r="K291" s="105">
        <v>1</v>
      </c>
    </row>
    <row r="292" spans="1:11" ht="14.4" x14ac:dyDescent="0.3">
      <c r="A292" s="100"/>
      <c r="B292" s="116"/>
      <c r="C292" s="77"/>
      <c r="D292" s="119"/>
      <c r="E292" s="119"/>
      <c r="F292" s="119"/>
      <c r="G292" s="119"/>
      <c r="H292" s="121" t="str">
        <f t="shared" si="24"/>
        <v/>
      </c>
      <c r="I292" s="122"/>
      <c r="J292" s="111" t="s">
        <v>32</v>
      </c>
      <c r="K292" s="105">
        <v>1</v>
      </c>
    </row>
    <row r="293" spans="1:11" ht="14.4" x14ac:dyDescent="0.3">
      <c r="A293" s="100"/>
      <c r="B293" s="116"/>
      <c r="C293" s="114"/>
      <c r="D293" s="119"/>
      <c r="E293" s="119"/>
      <c r="F293" s="119"/>
      <c r="G293" s="119"/>
      <c r="H293" s="121" t="str">
        <f t="shared" si="24"/>
        <v/>
      </c>
      <c r="I293" s="122"/>
      <c r="J293" s="100"/>
      <c r="K293" s="100"/>
    </row>
    <row r="294" spans="1:11" ht="14.4" x14ac:dyDescent="0.3">
      <c r="A294" s="100"/>
      <c r="B294" s="116"/>
      <c r="C294" s="114"/>
      <c r="D294" s="119"/>
      <c r="E294" s="119"/>
      <c r="F294" s="119"/>
      <c r="G294" s="119"/>
      <c r="H294" s="121" t="str">
        <f t="shared" si="24"/>
        <v/>
      </c>
      <c r="I294" s="122"/>
      <c r="J294" s="100"/>
      <c r="K294" s="100"/>
    </row>
    <row r="295" spans="1:11" ht="14.4" x14ac:dyDescent="0.3">
      <c r="A295" s="100"/>
      <c r="B295" s="124"/>
      <c r="C295" s="125"/>
      <c r="D295" s="125"/>
      <c r="E295" s="126"/>
      <c r="F295" s="501" t="s">
        <v>85</v>
      </c>
      <c r="G295" s="478"/>
      <c r="H295" s="127">
        <f>IF(SUM(H288:H294)=0,"",SUM(H288:H294))</f>
        <v>2</v>
      </c>
      <c r="I295" s="128" t="str">
        <f>IF(I287="1%steel","cft",IF(I287="1.5%steel","cft",IF(I287="2%steel","cft",I287)))</f>
        <v>No</v>
      </c>
      <c r="J295" s="100"/>
      <c r="K295" s="100"/>
    </row>
    <row r="296" spans="1:11" ht="14.4" x14ac:dyDescent="0.3">
      <c r="A296" s="100"/>
      <c r="B296" s="100"/>
      <c r="C296" s="100"/>
      <c r="D296" s="100"/>
      <c r="E296" s="100"/>
      <c r="F296" s="502" t="s">
        <v>86</v>
      </c>
      <c r="G296" s="476"/>
      <c r="H296" s="129">
        <v>0</v>
      </c>
      <c r="I296" s="130" t="str">
        <f>I295</f>
        <v>No</v>
      </c>
      <c r="J296" s="100"/>
      <c r="K296" s="100"/>
    </row>
    <row r="297" spans="1:11" ht="14.4" x14ac:dyDescent="0.3">
      <c r="A297" s="100"/>
      <c r="B297" s="100"/>
      <c r="C297" s="100"/>
      <c r="D297" s="100"/>
      <c r="E297" s="100"/>
      <c r="F297" s="501" t="s">
        <v>87</v>
      </c>
      <c r="G297" s="478"/>
      <c r="H297" s="127">
        <f>H296+H295</f>
        <v>2</v>
      </c>
      <c r="I297" s="128" t="str">
        <f>I295</f>
        <v>No</v>
      </c>
      <c r="J297" s="100"/>
      <c r="K297" s="100"/>
    </row>
    <row r="298" spans="1:11" ht="14.4" x14ac:dyDescent="0.3">
      <c r="A298" s="100"/>
      <c r="B298" s="100"/>
      <c r="C298" s="100"/>
      <c r="D298" s="100"/>
      <c r="E298" s="100"/>
      <c r="F298" s="100"/>
      <c r="G298" s="100"/>
      <c r="H298" s="100"/>
      <c r="I298" s="100"/>
      <c r="J298" s="100"/>
      <c r="K298" s="100"/>
    </row>
    <row r="299" spans="1:11" ht="14.4" x14ac:dyDescent="0.3">
      <c r="A299" s="100"/>
      <c r="B299" s="100"/>
      <c r="C299" s="100"/>
      <c r="D299" s="100"/>
      <c r="E299" s="100"/>
      <c r="F299" s="100"/>
      <c r="G299" s="100"/>
      <c r="H299" s="100"/>
      <c r="I299" s="100"/>
      <c r="J299" s="100"/>
      <c r="K299" s="100"/>
    </row>
    <row r="300" spans="1:11" ht="21.75" customHeight="1" x14ac:dyDescent="0.3">
      <c r="A300" s="100"/>
      <c r="B300" s="131" t="s">
        <v>113</v>
      </c>
      <c r="C300" s="107" t="s">
        <v>358</v>
      </c>
      <c r="D300" s="108"/>
      <c r="E300" s="108"/>
      <c r="F300" s="108"/>
      <c r="G300" s="109"/>
      <c r="H300" s="108"/>
      <c r="I300" s="110" t="s">
        <v>42</v>
      </c>
      <c r="J300" s="111" t="s">
        <v>50</v>
      </c>
      <c r="K300" s="105">
        <v>1</v>
      </c>
    </row>
    <row r="301" spans="1:11" ht="66.599999999999994" x14ac:dyDescent="0.3">
      <c r="A301" s="100"/>
      <c r="B301" s="132">
        <f>B288+1</f>
        <v>7</v>
      </c>
      <c r="C301" s="21" t="str">
        <f>'05-B.O.Q PHE Works'!E36</f>
        <v xml:space="preserve">PPRC Pipeline (25mm)
Providing, laying, cutting, jointing, testing PPRC  pipeline in walls/trenches with pipes (confirming  to DIN 8077/8078, PN 16 of approved quality &amp;  fittings conforming to DIN 16962, PN20 of the  same manufacturer) for cold/hot water supply  systems including specials, complete in all respects as per specifications: except excavation </v>
      </c>
      <c r="D301" s="113"/>
      <c r="E301" s="113"/>
      <c r="F301" s="114"/>
      <c r="G301" s="113"/>
      <c r="H301" s="115" t="str">
        <f t="shared" ref="H301:H306" si="25">IF(PRODUCT(D301,E301,F301,G301,I301)=0,"",PRODUCT(D301,E301,F301,G301,I301))</f>
        <v/>
      </c>
      <c r="I301" s="116"/>
      <c r="J301" s="111" t="s">
        <v>54</v>
      </c>
      <c r="K301" s="105">
        <v>1</v>
      </c>
    </row>
    <row r="302" spans="1:11" ht="14.4" x14ac:dyDescent="0.3">
      <c r="A302" s="100"/>
      <c r="B302" s="133"/>
      <c r="C302" s="134"/>
      <c r="D302" s="119"/>
      <c r="E302" s="119"/>
      <c r="F302" s="119"/>
      <c r="G302" s="119"/>
      <c r="H302" s="121" t="str">
        <f t="shared" si="25"/>
        <v/>
      </c>
      <c r="I302" s="122"/>
      <c r="J302" s="111" t="s">
        <v>56</v>
      </c>
      <c r="K302" s="105">
        <v>1</v>
      </c>
    </row>
    <row r="303" spans="1:11" ht="24" x14ac:dyDescent="0.3">
      <c r="A303" s="100"/>
      <c r="B303" s="116"/>
      <c r="C303" s="140" t="s">
        <v>387</v>
      </c>
      <c r="D303" s="119">
        <v>1</v>
      </c>
      <c r="E303" s="119">
        <v>150</v>
      </c>
      <c r="F303" s="119"/>
      <c r="G303" s="119"/>
      <c r="H303" s="121">
        <f t="shared" si="25"/>
        <v>150</v>
      </c>
      <c r="I303" s="122"/>
      <c r="J303" s="111" t="s">
        <v>58</v>
      </c>
      <c r="K303" s="105">
        <v>1</v>
      </c>
    </row>
    <row r="304" spans="1:11" ht="14.4" x14ac:dyDescent="0.3">
      <c r="A304" s="100"/>
      <c r="B304" s="116"/>
      <c r="C304" s="77"/>
      <c r="D304" s="119"/>
      <c r="E304" s="119"/>
      <c r="F304" s="119"/>
      <c r="G304" s="119"/>
      <c r="H304" s="121" t="str">
        <f t="shared" si="25"/>
        <v/>
      </c>
      <c r="I304" s="122"/>
      <c r="J304" s="111" t="s">
        <v>60</v>
      </c>
      <c r="K304" s="105">
        <v>1</v>
      </c>
    </row>
    <row r="305" spans="1:11" ht="14.4" x14ac:dyDescent="0.3">
      <c r="A305" s="100"/>
      <c r="B305" s="116"/>
      <c r="C305" s="114"/>
      <c r="D305" s="119"/>
      <c r="E305" s="119"/>
      <c r="F305" s="119"/>
      <c r="G305" s="119"/>
      <c r="H305" s="121" t="str">
        <f t="shared" si="25"/>
        <v/>
      </c>
      <c r="I305" s="122"/>
      <c r="J305" s="100"/>
      <c r="K305" s="100"/>
    </row>
    <row r="306" spans="1:11" ht="14.4" x14ac:dyDescent="0.3">
      <c r="A306" s="100"/>
      <c r="B306" s="116"/>
      <c r="C306" s="114"/>
      <c r="D306" s="119"/>
      <c r="E306" s="119"/>
      <c r="F306" s="119"/>
      <c r="G306" s="119"/>
      <c r="H306" s="121" t="str">
        <f t="shared" si="25"/>
        <v/>
      </c>
      <c r="I306" s="122"/>
      <c r="J306" s="100"/>
      <c r="K306" s="100"/>
    </row>
    <row r="307" spans="1:11" ht="14.4" x14ac:dyDescent="0.3">
      <c r="A307" s="100"/>
      <c r="B307" s="124"/>
      <c r="C307" s="125"/>
      <c r="D307" s="125"/>
      <c r="E307" s="126"/>
      <c r="F307" s="501" t="s">
        <v>85</v>
      </c>
      <c r="G307" s="478"/>
      <c r="H307" s="127">
        <f>IF(SUM(H301:H306)=0,"",SUM(H301:H306))</f>
        <v>150</v>
      </c>
      <c r="I307" s="128" t="str">
        <f>IF(I300="1%steel","cft",IF(I300="1.5%steel","cft",IF(I300="2%steel","cft",I300)))</f>
        <v>No</v>
      </c>
      <c r="J307" s="100"/>
      <c r="K307" s="100"/>
    </row>
    <row r="308" spans="1:11" ht="14.4" x14ac:dyDescent="0.3">
      <c r="A308" s="100"/>
      <c r="B308" s="100"/>
      <c r="C308" s="100"/>
      <c r="D308" s="100"/>
      <c r="E308" s="100"/>
      <c r="F308" s="502" t="s">
        <v>86</v>
      </c>
      <c r="G308" s="476"/>
      <c r="H308" s="129">
        <v>0</v>
      </c>
      <c r="I308" s="130" t="str">
        <f>I307</f>
        <v>No</v>
      </c>
      <c r="J308" s="100"/>
      <c r="K308" s="100"/>
    </row>
    <row r="309" spans="1:11" ht="14.4" x14ac:dyDescent="0.3">
      <c r="A309" s="100"/>
      <c r="B309" s="100"/>
      <c r="C309" s="100"/>
      <c r="D309" s="100"/>
      <c r="E309" s="100"/>
      <c r="F309" s="501" t="s">
        <v>87</v>
      </c>
      <c r="G309" s="478"/>
      <c r="H309" s="127">
        <f>H308+H307</f>
        <v>150</v>
      </c>
      <c r="I309" s="128" t="str">
        <f>I307</f>
        <v>No</v>
      </c>
      <c r="J309" s="100"/>
      <c r="K309" s="100"/>
    </row>
    <row r="310" spans="1:11" ht="14.4" x14ac:dyDescent="0.3">
      <c r="A310" s="100"/>
      <c r="B310" s="100"/>
      <c r="C310" s="100"/>
      <c r="D310" s="100"/>
      <c r="E310" s="100"/>
      <c r="F310" s="100"/>
      <c r="G310" s="100"/>
      <c r="H310" s="100"/>
      <c r="I310" s="100"/>
      <c r="J310" s="100"/>
      <c r="K310" s="100"/>
    </row>
    <row r="311" spans="1:11" ht="14.4" x14ac:dyDescent="0.3">
      <c r="A311" s="100"/>
      <c r="B311" s="100"/>
      <c r="C311" s="100"/>
      <c r="D311" s="100"/>
      <c r="E311" s="100"/>
      <c r="F311" s="100"/>
      <c r="G311" s="100"/>
      <c r="H311" s="100"/>
      <c r="I311" s="100"/>
      <c r="J311" s="100"/>
      <c r="K311" s="100"/>
    </row>
    <row r="312" spans="1:11" ht="21.75" customHeight="1" x14ac:dyDescent="0.3">
      <c r="A312" s="100"/>
      <c r="B312" s="131" t="s">
        <v>113</v>
      </c>
      <c r="C312" s="107" t="s">
        <v>358</v>
      </c>
      <c r="D312" s="108"/>
      <c r="E312" s="108"/>
      <c r="F312" s="108"/>
      <c r="G312" s="109"/>
      <c r="H312" s="108"/>
      <c r="I312" s="110" t="s">
        <v>42</v>
      </c>
      <c r="J312" s="111" t="s">
        <v>50</v>
      </c>
      <c r="K312" s="105">
        <v>1</v>
      </c>
    </row>
    <row r="313" spans="1:11" ht="40.200000000000003" x14ac:dyDescent="0.3">
      <c r="A313" s="100"/>
      <c r="B313" s="132">
        <f>B301+1</f>
        <v>8</v>
      </c>
      <c r="C313" s="21" t="str">
        <f>'05-B.O.Q PHE Works'!E37</f>
        <v>Muslim Shower with Double Bib Cock
Providing &amp; fixing chromium-plated double  bib-cock with Muslim Shower of approved quality  Complete is all respects.</v>
      </c>
      <c r="D313" s="113"/>
      <c r="E313" s="113"/>
      <c r="F313" s="114"/>
      <c r="G313" s="113"/>
      <c r="H313" s="115" t="str">
        <f t="shared" ref="H313:H318" si="26">IF(PRODUCT(D313,E313,F313,G313,I313)=0,"",PRODUCT(D313,E313,F313,G313,I313))</f>
        <v/>
      </c>
      <c r="I313" s="116"/>
      <c r="J313" s="111" t="s">
        <v>54</v>
      </c>
      <c r="K313" s="105">
        <v>1</v>
      </c>
    </row>
    <row r="314" spans="1:11" ht="14.4" x14ac:dyDescent="0.3">
      <c r="A314" s="100"/>
      <c r="B314" s="133"/>
      <c r="C314" s="134"/>
      <c r="D314" s="119"/>
      <c r="E314" s="119"/>
      <c r="F314" s="119"/>
      <c r="G314" s="119"/>
      <c r="H314" s="121" t="str">
        <f t="shared" si="26"/>
        <v/>
      </c>
      <c r="I314" s="122"/>
      <c r="J314" s="111" t="s">
        <v>56</v>
      </c>
      <c r="K314" s="105">
        <v>1</v>
      </c>
    </row>
    <row r="315" spans="1:11" ht="24" x14ac:dyDescent="0.3">
      <c r="A315" s="100"/>
      <c r="B315" s="116"/>
      <c r="C315" s="140" t="s">
        <v>388</v>
      </c>
      <c r="D315" s="119">
        <v>2</v>
      </c>
      <c r="E315" s="119"/>
      <c r="F315" s="119"/>
      <c r="G315" s="119"/>
      <c r="H315" s="121">
        <f t="shared" si="26"/>
        <v>2</v>
      </c>
      <c r="I315" s="122"/>
      <c r="J315" s="111" t="s">
        <v>58</v>
      </c>
      <c r="K315" s="105">
        <v>1</v>
      </c>
    </row>
    <row r="316" spans="1:11" ht="14.4" x14ac:dyDescent="0.3">
      <c r="A316" s="100"/>
      <c r="B316" s="116"/>
      <c r="C316" s="77"/>
      <c r="D316" s="119"/>
      <c r="E316" s="119"/>
      <c r="F316" s="119"/>
      <c r="G316" s="119"/>
      <c r="H316" s="121" t="str">
        <f t="shared" si="26"/>
        <v/>
      </c>
      <c r="I316" s="122"/>
      <c r="J316" s="111" t="s">
        <v>60</v>
      </c>
      <c r="K316" s="105">
        <v>1</v>
      </c>
    </row>
    <row r="317" spans="1:11" ht="14.4" x14ac:dyDescent="0.3">
      <c r="A317" s="100"/>
      <c r="B317" s="116"/>
      <c r="C317" s="114"/>
      <c r="D317" s="119"/>
      <c r="E317" s="119"/>
      <c r="F317" s="119"/>
      <c r="G317" s="119"/>
      <c r="H317" s="121" t="str">
        <f t="shared" si="26"/>
        <v/>
      </c>
      <c r="I317" s="122"/>
      <c r="J317" s="100"/>
      <c r="K317" s="100"/>
    </row>
    <row r="318" spans="1:11" ht="14.4" x14ac:dyDescent="0.3">
      <c r="A318" s="100"/>
      <c r="B318" s="116"/>
      <c r="C318" s="114"/>
      <c r="D318" s="119"/>
      <c r="E318" s="119"/>
      <c r="F318" s="119"/>
      <c r="G318" s="119"/>
      <c r="H318" s="121" t="str">
        <f t="shared" si="26"/>
        <v/>
      </c>
      <c r="I318" s="122"/>
      <c r="J318" s="100"/>
      <c r="K318" s="100"/>
    </row>
    <row r="319" spans="1:11" ht="14.4" x14ac:dyDescent="0.3">
      <c r="A319" s="100"/>
      <c r="B319" s="124"/>
      <c r="C319" s="125"/>
      <c r="D319" s="125"/>
      <c r="E319" s="126"/>
      <c r="F319" s="501" t="s">
        <v>85</v>
      </c>
      <c r="G319" s="478"/>
      <c r="H319" s="127">
        <f>IF(SUM(H313:H318)=0,"",SUM(H313:H318))</f>
        <v>2</v>
      </c>
      <c r="I319" s="128" t="str">
        <f>IF(I312="1%steel","cft",IF(I312="1.5%steel","cft",IF(I312="2%steel","cft",I312)))</f>
        <v>No</v>
      </c>
      <c r="J319" s="100"/>
      <c r="K319" s="100"/>
    </row>
    <row r="320" spans="1:11" ht="14.4" x14ac:dyDescent="0.3">
      <c r="A320" s="100"/>
      <c r="B320" s="100"/>
      <c r="C320" s="100"/>
      <c r="D320" s="100"/>
      <c r="E320" s="100"/>
      <c r="F320" s="502" t="s">
        <v>86</v>
      </c>
      <c r="G320" s="476"/>
      <c r="H320" s="129">
        <v>0</v>
      </c>
      <c r="I320" s="130" t="str">
        <f>I319</f>
        <v>No</v>
      </c>
      <c r="J320" s="100"/>
      <c r="K320" s="100"/>
    </row>
    <row r="321" spans="1:11" ht="14.4" x14ac:dyDescent="0.3">
      <c r="A321" s="100"/>
      <c r="B321" s="100"/>
      <c r="C321" s="100"/>
      <c r="D321" s="100"/>
      <c r="E321" s="100"/>
      <c r="F321" s="501" t="s">
        <v>87</v>
      </c>
      <c r="G321" s="478"/>
      <c r="H321" s="127">
        <f>H320+H319</f>
        <v>2</v>
      </c>
      <c r="I321" s="128" t="str">
        <f>I319</f>
        <v>No</v>
      </c>
      <c r="J321" s="100"/>
      <c r="K321" s="100"/>
    </row>
    <row r="322" spans="1:11" ht="14.4" x14ac:dyDescent="0.3">
      <c r="A322" s="100"/>
      <c r="B322" s="100"/>
      <c r="C322" s="100"/>
      <c r="D322" s="100"/>
      <c r="E322" s="100"/>
      <c r="F322" s="100"/>
      <c r="G322" s="100"/>
      <c r="H322" s="100"/>
      <c r="I322" s="100"/>
      <c r="J322" s="100"/>
      <c r="K322" s="100"/>
    </row>
    <row r="323" spans="1:11" ht="14.4" x14ac:dyDescent="0.3">
      <c r="A323" s="100"/>
      <c r="B323" s="100"/>
      <c r="C323" s="100"/>
      <c r="D323" s="100"/>
      <c r="E323" s="100"/>
      <c r="F323" s="100"/>
      <c r="G323" s="100"/>
      <c r="H323" s="100"/>
      <c r="I323" s="100"/>
      <c r="J323" s="100"/>
      <c r="K323" s="100"/>
    </row>
  </sheetData>
  <mergeCells count="83">
    <mergeCell ref="F233:G233"/>
    <mergeCell ref="F186:G186"/>
    <mergeCell ref="F187:G187"/>
    <mergeCell ref="F188:G188"/>
    <mergeCell ref="F197:G197"/>
    <mergeCell ref="F198:G198"/>
    <mergeCell ref="F234:G234"/>
    <mergeCell ref="F235:G235"/>
    <mergeCell ref="F246:G246"/>
    <mergeCell ref="F247:G247"/>
    <mergeCell ref="F248:G248"/>
    <mergeCell ref="F257:G257"/>
    <mergeCell ref="F258:G258"/>
    <mergeCell ref="F259:G259"/>
    <mergeCell ref="F269:G269"/>
    <mergeCell ref="F270:G270"/>
    <mergeCell ref="F271:G271"/>
    <mergeCell ref="F282:G282"/>
    <mergeCell ref="F283:G283"/>
    <mergeCell ref="F319:G319"/>
    <mergeCell ref="F320:G320"/>
    <mergeCell ref="F321:G321"/>
    <mergeCell ref="F284:G284"/>
    <mergeCell ref="F295:G295"/>
    <mergeCell ref="F296:G296"/>
    <mergeCell ref="F297:G297"/>
    <mergeCell ref="F307:G307"/>
    <mergeCell ref="F308:G308"/>
    <mergeCell ref="F309:G309"/>
    <mergeCell ref="B2:C2"/>
    <mergeCell ref="D2:I2"/>
    <mergeCell ref="F10:G10"/>
    <mergeCell ref="F11:G11"/>
    <mergeCell ref="F12:G12"/>
    <mergeCell ref="F21:G21"/>
    <mergeCell ref="F22:G22"/>
    <mergeCell ref="F23:G23"/>
    <mergeCell ref="F32:G32"/>
    <mergeCell ref="F33:G33"/>
    <mergeCell ref="F34:G34"/>
    <mergeCell ref="F43:G43"/>
    <mergeCell ref="F44:G44"/>
    <mergeCell ref="F45:G45"/>
    <mergeCell ref="F55:G55"/>
    <mergeCell ref="F56:G56"/>
    <mergeCell ref="F57:G57"/>
    <mergeCell ref="F67:G67"/>
    <mergeCell ref="F68:G68"/>
    <mergeCell ref="F69:G69"/>
    <mergeCell ref="F78:G78"/>
    <mergeCell ref="F79:G79"/>
    <mergeCell ref="F80:G80"/>
    <mergeCell ref="F89:G89"/>
    <mergeCell ref="F90:G90"/>
    <mergeCell ref="F91:G91"/>
    <mergeCell ref="F101:G101"/>
    <mergeCell ref="F102:G102"/>
    <mergeCell ref="F103:G103"/>
    <mergeCell ref="F114:G114"/>
    <mergeCell ref="F115:G115"/>
    <mergeCell ref="F116:G116"/>
    <mergeCell ref="F127:G127"/>
    <mergeCell ref="F128:G128"/>
    <mergeCell ref="F129:G129"/>
    <mergeCell ref="F139:G139"/>
    <mergeCell ref="F140:G140"/>
    <mergeCell ref="F141:G141"/>
    <mergeCell ref="F151:G151"/>
    <mergeCell ref="F152:G152"/>
    <mergeCell ref="F153:G153"/>
    <mergeCell ref="F163:G163"/>
    <mergeCell ref="F221:G221"/>
    <mergeCell ref="F222:G222"/>
    <mergeCell ref="F223:G223"/>
    <mergeCell ref="F199:G199"/>
    <mergeCell ref="F209:G209"/>
    <mergeCell ref="F210:G210"/>
    <mergeCell ref="F211:G211"/>
    <mergeCell ref="F164:G164"/>
    <mergeCell ref="F165:G165"/>
    <mergeCell ref="F174:G174"/>
    <mergeCell ref="F175:G175"/>
    <mergeCell ref="F176:G176"/>
  </mergeCells>
  <dataValidations count="1">
    <dataValidation type="list" allowBlank="1" sqref="I4 I15 I26 I37 I48 I60 I72 I83 I94 I106 I119 I132 I144 I156 I168 I179 I191 I202 I214 I226 I238 I251 I262 I274 I287 I300 I312" xr:uid="{00000000-0002-0000-0700-000000000000}">
      <formula1>"cft,ft,Job,Kg,sft,No,m"</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FF"/>
  </sheetPr>
  <dimension ref="A1:M87"/>
  <sheetViews>
    <sheetView showGridLines="0" tabSelected="1" topLeftCell="A64" zoomScale="80" zoomScaleNormal="80" workbookViewId="0">
      <selection activeCell="M75" sqref="M75"/>
    </sheetView>
  </sheetViews>
  <sheetFormatPr defaultColWidth="12.6640625" defaultRowHeight="15" customHeight="1" x14ac:dyDescent="0.3"/>
  <cols>
    <col min="1" max="1" width="3" style="5" customWidth="1"/>
    <col min="2" max="2" width="6.109375" style="5" customWidth="1"/>
    <col min="3" max="3" width="8.21875" style="5" customWidth="1"/>
    <col min="4" max="4" width="52.21875" style="5" customWidth="1"/>
    <col min="5" max="5" width="6.5546875" style="5" customWidth="1"/>
    <col min="6" max="6" width="10.109375" style="5" customWidth="1"/>
    <col min="7" max="7" width="11.44140625" style="5" customWidth="1"/>
    <col min="8" max="8" width="11.5546875" style="5" customWidth="1"/>
    <col min="9" max="9" width="5.33203125" style="5" customWidth="1"/>
    <col min="10" max="10" width="11.88671875" style="5" customWidth="1"/>
    <col min="11" max="13" width="9.109375" style="5" customWidth="1"/>
    <col min="14" max="16384" width="12.6640625" style="5"/>
  </cols>
  <sheetData>
    <row r="1" spans="1:13" ht="13.5" customHeight="1" thickBot="1" x14ac:dyDescent="0.35">
      <c r="A1" s="338"/>
      <c r="B1" s="340"/>
      <c r="C1" s="340"/>
      <c r="D1" s="338"/>
      <c r="E1" s="340"/>
      <c r="F1" s="340"/>
      <c r="G1" s="339"/>
      <c r="H1" s="338"/>
      <c r="I1" s="1"/>
      <c r="J1" s="1"/>
      <c r="K1" s="1"/>
      <c r="L1" s="1"/>
      <c r="M1" s="1"/>
    </row>
    <row r="2" spans="1:13" ht="22.5" customHeight="1" thickBot="1" x14ac:dyDescent="0.35">
      <c r="A2" s="338"/>
      <c r="B2" s="544" t="s">
        <v>389</v>
      </c>
      <c r="C2" s="545"/>
      <c r="D2" s="545"/>
      <c r="E2" s="545"/>
      <c r="F2" s="545"/>
      <c r="G2" s="545"/>
      <c r="H2" s="546"/>
      <c r="I2" s="1"/>
      <c r="J2" s="1"/>
      <c r="K2" s="1"/>
      <c r="L2" s="1"/>
      <c r="M2" s="1"/>
    </row>
    <row r="3" spans="1:13" ht="49.5" customHeight="1" thickBot="1" x14ac:dyDescent="0.35">
      <c r="A3" s="341"/>
      <c r="B3" s="370" t="s">
        <v>6</v>
      </c>
      <c r="C3" s="371" t="s">
        <v>7</v>
      </c>
      <c r="D3" s="372" t="s">
        <v>537</v>
      </c>
      <c r="E3" s="372" t="s">
        <v>8</v>
      </c>
      <c r="F3" s="372" t="s">
        <v>9</v>
      </c>
      <c r="G3" s="373" t="s">
        <v>10</v>
      </c>
      <c r="H3" s="374" t="s">
        <v>536</v>
      </c>
      <c r="I3" s="342"/>
      <c r="J3" s="342"/>
      <c r="K3" s="342"/>
      <c r="L3" s="342"/>
      <c r="M3" s="342"/>
    </row>
    <row r="4" spans="1:13" ht="30" customHeight="1" thickBot="1" x14ac:dyDescent="0.35">
      <c r="A4" s="341"/>
      <c r="B4" s="547" t="s">
        <v>390</v>
      </c>
      <c r="C4" s="548"/>
      <c r="D4" s="548"/>
      <c r="E4" s="548"/>
      <c r="F4" s="548"/>
      <c r="G4" s="549"/>
      <c r="H4" s="381"/>
      <c r="I4" s="343"/>
      <c r="J4" s="343"/>
      <c r="K4" s="343"/>
      <c r="L4" s="343"/>
      <c r="M4" s="344"/>
    </row>
    <row r="5" spans="1:13" ht="31.5" customHeight="1" x14ac:dyDescent="0.3">
      <c r="A5" s="345"/>
      <c r="B5" s="536" t="s">
        <v>391</v>
      </c>
      <c r="C5" s="537"/>
      <c r="D5" s="537"/>
      <c r="E5" s="537"/>
      <c r="F5" s="537"/>
      <c r="G5" s="538"/>
      <c r="H5" s="382"/>
      <c r="I5" s="2"/>
      <c r="J5" s="2"/>
      <c r="K5" s="2"/>
      <c r="L5" s="2"/>
      <c r="M5" s="2"/>
    </row>
    <row r="6" spans="1:13" ht="111.75" customHeight="1" x14ac:dyDescent="0.3">
      <c r="A6" s="345"/>
      <c r="B6" s="533" t="s">
        <v>704</v>
      </c>
      <c r="C6" s="534"/>
      <c r="D6" s="534"/>
      <c r="E6" s="534"/>
      <c r="F6" s="534"/>
      <c r="G6" s="535"/>
      <c r="H6" s="383"/>
      <c r="I6" s="2"/>
      <c r="J6" s="2"/>
      <c r="K6" s="2"/>
      <c r="L6" s="2"/>
      <c r="M6" s="2"/>
    </row>
    <row r="7" spans="1:13" ht="57.75" customHeight="1" x14ac:dyDescent="0.3">
      <c r="A7" s="345"/>
      <c r="B7" s="384">
        <v>1</v>
      </c>
      <c r="C7" s="346" t="s">
        <v>747</v>
      </c>
      <c r="D7" s="347" t="s">
        <v>705</v>
      </c>
      <c r="E7" s="346" t="s">
        <v>392</v>
      </c>
      <c r="F7" s="368">
        <f>'06(a)-M.S External Development '!H15</f>
        <v>17.5</v>
      </c>
      <c r="G7" s="348"/>
      <c r="H7" s="385"/>
      <c r="I7" s="2"/>
      <c r="J7" s="2"/>
      <c r="K7" s="2"/>
      <c r="L7" s="2"/>
      <c r="M7" s="2"/>
    </row>
    <row r="8" spans="1:13" ht="57.75" customHeight="1" x14ac:dyDescent="0.3">
      <c r="A8" s="345"/>
      <c r="B8" s="384">
        <f t="array" ref="B8">IFERROR(INDEX(B:B,ROW()-1)+1,"")</f>
        <v>2</v>
      </c>
      <c r="C8" s="346" t="s">
        <v>748</v>
      </c>
      <c r="D8" s="347" t="s">
        <v>706</v>
      </c>
      <c r="E8" s="346" t="s">
        <v>393</v>
      </c>
      <c r="F8" s="368">
        <f>'06(a)-M.S External Development '!H34</f>
        <v>3528</v>
      </c>
      <c r="G8" s="348"/>
      <c r="H8" s="385"/>
      <c r="I8" s="2"/>
      <c r="J8" s="2"/>
      <c r="K8" s="2"/>
      <c r="L8" s="2"/>
      <c r="M8" s="2"/>
    </row>
    <row r="9" spans="1:13" ht="37.5" customHeight="1" x14ac:dyDescent="0.3">
      <c r="A9" s="349"/>
      <c r="B9" s="542" t="s">
        <v>19</v>
      </c>
      <c r="C9" s="534"/>
      <c r="D9" s="534"/>
      <c r="E9" s="534"/>
      <c r="F9" s="534"/>
      <c r="G9" s="535"/>
      <c r="H9" s="386"/>
      <c r="I9" s="350"/>
      <c r="J9" s="2"/>
      <c r="K9" s="2"/>
      <c r="L9" s="2"/>
      <c r="M9" s="2"/>
    </row>
    <row r="10" spans="1:13" ht="87" customHeight="1" x14ac:dyDescent="0.3">
      <c r="A10" s="345"/>
      <c r="B10" s="533" t="s">
        <v>707</v>
      </c>
      <c r="C10" s="534"/>
      <c r="D10" s="534"/>
      <c r="E10" s="534"/>
      <c r="F10" s="534"/>
      <c r="G10" s="535"/>
      <c r="H10" s="385"/>
      <c r="I10" s="2"/>
      <c r="J10" s="2"/>
      <c r="K10" s="2"/>
      <c r="L10" s="2"/>
      <c r="M10" s="2"/>
    </row>
    <row r="11" spans="1:13" ht="90.75" customHeight="1" x14ac:dyDescent="0.3">
      <c r="A11" s="345"/>
      <c r="B11" s="384">
        <f>B8+1</f>
        <v>3</v>
      </c>
      <c r="C11" s="346" t="s">
        <v>749</v>
      </c>
      <c r="D11" s="347" t="s">
        <v>708</v>
      </c>
      <c r="E11" s="346" t="s">
        <v>392</v>
      </c>
      <c r="F11" s="368">
        <f>'06(a)-M.S External Development '!H68</f>
        <v>212</v>
      </c>
      <c r="G11" s="348"/>
      <c r="H11" s="385"/>
      <c r="I11" s="2"/>
      <c r="J11" s="2"/>
      <c r="K11" s="2"/>
      <c r="L11" s="2"/>
      <c r="M11" s="2"/>
    </row>
    <row r="12" spans="1:13" ht="37.5" customHeight="1" x14ac:dyDescent="0.3">
      <c r="A12" s="349"/>
      <c r="B12" s="542" t="s">
        <v>20</v>
      </c>
      <c r="C12" s="534"/>
      <c r="D12" s="534"/>
      <c r="E12" s="534"/>
      <c r="F12" s="534"/>
      <c r="G12" s="535"/>
      <c r="H12" s="386"/>
      <c r="I12" s="350"/>
      <c r="J12" s="2"/>
      <c r="K12" s="2"/>
      <c r="L12" s="2"/>
      <c r="M12" s="2"/>
    </row>
    <row r="13" spans="1:13" ht="109.5" customHeight="1" x14ac:dyDescent="0.3">
      <c r="A13" s="345"/>
      <c r="B13" s="533" t="s">
        <v>709</v>
      </c>
      <c r="C13" s="534"/>
      <c r="D13" s="534"/>
      <c r="E13" s="534"/>
      <c r="F13" s="534"/>
      <c r="G13" s="535"/>
      <c r="H13" s="385"/>
      <c r="I13" s="2"/>
      <c r="J13" s="2"/>
      <c r="K13" s="2"/>
      <c r="L13" s="2"/>
      <c r="M13" s="2"/>
    </row>
    <row r="14" spans="1:13" ht="75.75" customHeight="1" x14ac:dyDescent="0.3">
      <c r="A14" s="345"/>
      <c r="B14" s="384">
        <f>B11+1</f>
        <v>4</v>
      </c>
      <c r="C14" s="346" t="s">
        <v>604</v>
      </c>
      <c r="D14" s="347" t="s">
        <v>710</v>
      </c>
      <c r="E14" s="346" t="s">
        <v>392</v>
      </c>
      <c r="F14" s="368">
        <f>'06(a)-M.S External Development '!H106</f>
        <v>157.75</v>
      </c>
      <c r="G14" s="348"/>
      <c r="H14" s="385">
        <f t="shared" ref="H14:H15" si="0">ROUND(F14*G14,2)</f>
        <v>0</v>
      </c>
      <c r="I14" s="2"/>
      <c r="J14" s="2"/>
      <c r="K14" s="2"/>
      <c r="L14" s="2"/>
      <c r="M14" s="2"/>
    </row>
    <row r="15" spans="1:13" ht="72" customHeight="1" x14ac:dyDescent="0.3">
      <c r="A15" s="345"/>
      <c r="B15" s="384">
        <f t="shared" ref="B15:B19" si="1">B14+1</f>
        <v>5</v>
      </c>
      <c r="C15" s="346" t="s">
        <v>750</v>
      </c>
      <c r="D15" s="347" t="s">
        <v>711</v>
      </c>
      <c r="E15" s="346" t="s">
        <v>392</v>
      </c>
      <c r="F15" s="368">
        <f>'06(a)-M.S External Development '!H118</f>
        <v>180</v>
      </c>
      <c r="G15" s="348"/>
      <c r="H15" s="385">
        <f t="shared" si="0"/>
        <v>0</v>
      </c>
      <c r="I15" s="2"/>
      <c r="J15" s="2"/>
      <c r="K15" s="2"/>
      <c r="L15" s="2"/>
      <c r="M15" s="2"/>
    </row>
    <row r="16" spans="1:13" ht="69" customHeight="1" x14ac:dyDescent="0.3">
      <c r="A16" s="345"/>
      <c r="B16" s="384">
        <f t="shared" si="1"/>
        <v>6</v>
      </c>
      <c r="C16" s="346" t="s">
        <v>605</v>
      </c>
      <c r="D16" s="347" t="s">
        <v>712</v>
      </c>
      <c r="E16" s="346" t="s">
        <v>392</v>
      </c>
      <c r="F16" s="368">
        <f>'06(a)-M.S External Development '!H129</f>
        <v>25</v>
      </c>
      <c r="G16" s="348"/>
      <c r="H16" s="385"/>
      <c r="I16" s="2"/>
      <c r="J16" s="2"/>
      <c r="K16" s="2"/>
      <c r="L16" s="2"/>
      <c r="M16" s="2"/>
    </row>
    <row r="17" spans="1:13" ht="96.6" x14ac:dyDescent="0.3">
      <c r="A17" s="345"/>
      <c r="B17" s="384">
        <f t="shared" si="1"/>
        <v>7</v>
      </c>
      <c r="C17" s="346" t="s">
        <v>606</v>
      </c>
      <c r="D17" s="347" t="s">
        <v>713</v>
      </c>
      <c r="E17" s="346" t="s">
        <v>392</v>
      </c>
      <c r="F17" s="368">
        <f>'06(a)-M.S External Development '!H141</f>
        <v>15</v>
      </c>
      <c r="G17" s="348"/>
      <c r="H17" s="385"/>
      <c r="I17" s="2"/>
      <c r="J17" s="2"/>
      <c r="K17" s="2"/>
      <c r="L17" s="2"/>
      <c r="M17" s="2"/>
    </row>
    <row r="18" spans="1:13" ht="90" customHeight="1" x14ac:dyDescent="0.3">
      <c r="A18" s="345"/>
      <c r="B18" s="384">
        <f t="shared" si="1"/>
        <v>8</v>
      </c>
      <c r="C18" s="346" t="s">
        <v>607</v>
      </c>
      <c r="D18" s="347" t="s">
        <v>714</v>
      </c>
      <c r="E18" s="346" t="s">
        <v>392</v>
      </c>
      <c r="F18" s="368">
        <f>'06(a)-M.S External Development '!H159</f>
        <v>21.5</v>
      </c>
      <c r="G18" s="348"/>
      <c r="H18" s="385"/>
      <c r="I18" s="2"/>
      <c r="J18" s="2"/>
      <c r="K18" s="2"/>
      <c r="L18" s="2"/>
      <c r="M18" s="2"/>
    </row>
    <row r="19" spans="1:13" ht="70.5" customHeight="1" x14ac:dyDescent="0.3">
      <c r="A19" s="345"/>
      <c r="B19" s="384">
        <f t="shared" si="1"/>
        <v>9</v>
      </c>
      <c r="C19" s="346" t="s">
        <v>608</v>
      </c>
      <c r="D19" s="347" t="s">
        <v>715</v>
      </c>
      <c r="E19" s="346" t="s">
        <v>394</v>
      </c>
      <c r="F19" s="368">
        <f>'06(a)-M.S External Development '!H171</f>
        <v>6.5846188747731391E-2</v>
      </c>
      <c r="G19" s="351"/>
      <c r="H19" s="385"/>
      <c r="I19" s="2"/>
      <c r="J19" s="2"/>
      <c r="K19" s="2"/>
      <c r="L19" s="2"/>
      <c r="M19" s="2"/>
    </row>
    <row r="20" spans="1:13" ht="69" x14ac:dyDescent="0.3">
      <c r="A20" s="345"/>
      <c r="B20" s="384">
        <f>B19+1</f>
        <v>10</v>
      </c>
      <c r="C20" s="346" t="s">
        <v>751</v>
      </c>
      <c r="D20" s="347" t="s">
        <v>716</v>
      </c>
      <c r="E20" s="346" t="s">
        <v>393</v>
      </c>
      <c r="F20" s="368">
        <f>'06(a)-M.S External Development '!H188</f>
        <v>65</v>
      </c>
      <c r="G20" s="348"/>
      <c r="H20" s="385"/>
      <c r="I20" s="2"/>
      <c r="J20" s="2"/>
      <c r="K20" s="2"/>
      <c r="L20" s="2"/>
      <c r="M20" s="2"/>
    </row>
    <row r="21" spans="1:13" ht="37.5" customHeight="1" x14ac:dyDescent="0.3">
      <c r="A21" s="345"/>
      <c r="B21" s="542" t="s">
        <v>22</v>
      </c>
      <c r="C21" s="534"/>
      <c r="D21" s="534"/>
      <c r="E21" s="534"/>
      <c r="F21" s="534"/>
      <c r="G21" s="535"/>
      <c r="H21" s="385"/>
      <c r="I21" s="2"/>
      <c r="J21" s="2"/>
      <c r="K21" s="2"/>
      <c r="L21" s="2"/>
      <c r="M21" s="2"/>
    </row>
    <row r="22" spans="1:13" ht="13.8" x14ac:dyDescent="0.3">
      <c r="A22" s="345"/>
      <c r="B22" s="533" t="s">
        <v>717</v>
      </c>
      <c r="C22" s="534"/>
      <c r="D22" s="534"/>
      <c r="E22" s="534"/>
      <c r="F22" s="534"/>
      <c r="G22" s="535"/>
      <c r="H22" s="385"/>
      <c r="I22" s="2"/>
      <c r="J22" s="2"/>
      <c r="K22" s="2"/>
      <c r="L22" s="2"/>
      <c r="M22" s="2"/>
    </row>
    <row r="23" spans="1:13" ht="67.5" customHeight="1" x14ac:dyDescent="0.3">
      <c r="A23" s="345"/>
      <c r="B23" s="384">
        <f>B20+1</f>
        <v>11</v>
      </c>
      <c r="C23" s="346" t="s">
        <v>752</v>
      </c>
      <c r="D23" s="347" t="s">
        <v>718</v>
      </c>
      <c r="E23" s="346" t="s">
        <v>392</v>
      </c>
      <c r="F23" s="368">
        <f>'06(a)-M.S External Development '!H206</f>
        <v>27</v>
      </c>
      <c r="G23" s="348"/>
      <c r="H23" s="385"/>
      <c r="I23" s="2"/>
      <c r="J23" s="2"/>
      <c r="K23" s="2"/>
      <c r="L23" s="2"/>
      <c r="M23" s="2"/>
    </row>
    <row r="24" spans="1:13" ht="57.75" customHeight="1" x14ac:dyDescent="0.3">
      <c r="A24" s="345"/>
      <c r="B24" s="384">
        <f>B23+1</f>
        <v>12</v>
      </c>
      <c r="C24" s="346" t="s">
        <v>611</v>
      </c>
      <c r="D24" s="347" t="s">
        <v>719</v>
      </c>
      <c r="E24" s="346" t="s">
        <v>392</v>
      </c>
      <c r="F24" s="368">
        <f>'06(a)-M.S External Development '!H222</f>
        <v>225</v>
      </c>
      <c r="G24" s="348"/>
      <c r="H24" s="385"/>
      <c r="I24" s="2"/>
      <c r="J24" s="2"/>
      <c r="K24" s="2"/>
      <c r="L24" s="2"/>
      <c r="M24" s="2"/>
    </row>
    <row r="25" spans="1:13" ht="37.5" customHeight="1" x14ac:dyDescent="0.3">
      <c r="A25" s="345"/>
      <c r="B25" s="542" t="s">
        <v>395</v>
      </c>
      <c r="C25" s="534"/>
      <c r="D25" s="534"/>
      <c r="E25" s="534"/>
      <c r="F25" s="534"/>
      <c r="G25" s="535"/>
      <c r="H25" s="385"/>
      <c r="I25" s="2"/>
      <c r="J25" s="2"/>
      <c r="K25" s="2"/>
      <c r="L25" s="2"/>
      <c r="M25" s="2"/>
    </row>
    <row r="26" spans="1:13" ht="128.25" customHeight="1" x14ac:dyDescent="0.3">
      <c r="A26" s="345"/>
      <c r="B26" s="533" t="s">
        <v>720</v>
      </c>
      <c r="C26" s="534"/>
      <c r="D26" s="534"/>
      <c r="E26" s="534"/>
      <c r="F26" s="534"/>
      <c r="G26" s="535"/>
      <c r="H26" s="385"/>
      <c r="I26" s="2"/>
      <c r="J26" s="2"/>
      <c r="K26" s="2"/>
      <c r="L26" s="2"/>
      <c r="M26" s="2"/>
    </row>
    <row r="27" spans="1:13" ht="47.25" customHeight="1" x14ac:dyDescent="0.3">
      <c r="A27" s="345"/>
      <c r="B27" s="384">
        <f>B24+1</f>
        <v>13</v>
      </c>
      <c r="C27" s="346" t="s">
        <v>753</v>
      </c>
      <c r="D27" s="352" t="s">
        <v>721</v>
      </c>
      <c r="E27" s="369" t="s">
        <v>393</v>
      </c>
      <c r="F27" s="368">
        <f>'06(a)-M.S External Development '!H243</f>
        <v>36</v>
      </c>
      <c r="G27" s="353"/>
      <c r="H27" s="385"/>
      <c r="I27" s="2"/>
      <c r="J27" s="2"/>
      <c r="K27" s="2"/>
      <c r="L27" s="2"/>
      <c r="M27" s="2"/>
    </row>
    <row r="28" spans="1:13" ht="112.5" customHeight="1" x14ac:dyDescent="0.3">
      <c r="A28" s="345"/>
      <c r="B28" s="384">
        <f>B27+1</f>
        <v>14</v>
      </c>
      <c r="C28" s="346" t="s">
        <v>754</v>
      </c>
      <c r="D28" s="352" t="s">
        <v>722</v>
      </c>
      <c r="E28" s="369" t="s">
        <v>393</v>
      </c>
      <c r="F28" s="368">
        <f>'06(a)-M.S External Development '!H264</f>
        <v>36</v>
      </c>
      <c r="G28" s="353"/>
      <c r="H28" s="385"/>
      <c r="I28" s="2"/>
      <c r="J28" s="2"/>
      <c r="K28" s="2"/>
      <c r="L28" s="2"/>
      <c r="M28" s="2"/>
    </row>
    <row r="29" spans="1:13" ht="37.5" customHeight="1" x14ac:dyDescent="0.3">
      <c r="A29" s="345"/>
      <c r="B29" s="542" t="s">
        <v>396</v>
      </c>
      <c r="C29" s="534"/>
      <c r="D29" s="534"/>
      <c r="E29" s="534"/>
      <c r="F29" s="534"/>
      <c r="G29" s="535"/>
      <c r="H29" s="385"/>
      <c r="I29" s="2"/>
      <c r="J29" s="2"/>
      <c r="K29" s="2"/>
      <c r="L29" s="2"/>
      <c r="M29" s="2"/>
    </row>
    <row r="30" spans="1:13" ht="45" customHeight="1" x14ac:dyDescent="0.3">
      <c r="A30" s="345"/>
      <c r="B30" s="384">
        <f>B28+1</f>
        <v>15</v>
      </c>
      <c r="C30" s="346" t="s">
        <v>624</v>
      </c>
      <c r="D30" s="347" t="s">
        <v>723</v>
      </c>
      <c r="E30" s="369" t="s">
        <v>393</v>
      </c>
      <c r="F30" s="368">
        <f>'06(a)-M.S External Development '!H278</f>
        <v>128</v>
      </c>
      <c r="G30" s="353"/>
      <c r="H30" s="385"/>
      <c r="I30" s="2"/>
      <c r="J30" s="2"/>
      <c r="K30" s="2"/>
      <c r="L30" s="2"/>
      <c r="M30" s="2"/>
    </row>
    <row r="31" spans="1:13" ht="69" x14ac:dyDescent="0.3">
      <c r="A31" s="345"/>
      <c r="B31" s="384">
        <f t="shared" ref="B31:B33" si="2">B30+1</f>
        <v>16</v>
      </c>
      <c r="C31" s="346" t="s">
        <v>755</v>
      </c>
      <c r="D31" s="347" t="s">
        <v>724</v>
      </c>
      <c r="E31" s="369" t="s">
        <v>393</v>
      </c>
      <c r="F31" s="368">
        <f>'06(a)-M.S External Development '!H294</f>
        <v>188</v>
      </c>
      <c r="G31" s="353"/>
      <c r="H31" s="385"/>
      <c r="I31" s="2"/>
      <c r="J31" s="2"/>
      <c r="K31" s="2"/>
      <c r="L31" s="2"/>
      <c r="M31" s="2"/>
    </row>
    <row r="32" spans="1:13" ht="45.75" customHeight="1" x14ac:dyDescent="0.3">
      <c r="A32" s="345"/>
      <c r="B32" s="384">
        <f t="shared" si="2"/>
        <v>17</v>
      </c>
      <c r="C32" s="346" t="s">
        <v>627</v>
      </c>
      <c r="D32" s="347" t="s">
        <v>725</v>
      </c>
      <c r="E32" s="369" t="s">
        <v>393</v>
      </c>
      <c r="F32" s="368">
        <f>'06(a)-M.S External Development '!H312</f>
        <v>1925</v>
      </c>
      <c r="G32" s="353"/>
      <c r="H32" s="385"/>
      <c r="I32" s="2"/>
      <c r="J32" s="2"/>
      <c r="K32" s="2"/>
      <c r="L32" s="2"/>
      <c r="M32" s="2"/>
    </row>
    <row r="33" spans="1:13" ht="45" customHeight="1" x14ac:dyDescent="0.3">
      <c r="A33" s="345"/>
      <c r="B33" s="384">
        <f t="shared" si="2"/>
        <v>18</v>
      </c>
      <c r="C33" s="346" t="s">
        <v>628</v>
      </c>
      <c r="D33" s="347" t="s">
        <v>726</v>
      </c>
      <c r="E33" s="369" t="s">
        <v>393</v>
      </c>
      <c r="F33" s="368">
        <f>'06(a)-M.S External Development '!H333</f>
        <v>2310</v>
      </c>
      <c r="G33" s="353"/>
      <c r="H33" s="385"/>
      <c r="I33" s="2"/>
      <c r="J33" s="2"/>
      <c r="K33" s="2"/>
      <c r="L33" s="2"/>
      <c r="M33" s="2"/>
    </row>
    <row r="34" spans="1:13" ht="37.5" customHeight="1" x14ac:dyDescent="0.3">
      <c r="A34" s="345"/>
      <c r="B34" s="542" t="s">
        <v>397</v>
      </c>
      <c r="C34" s="534"/>
      <c r="D34" s="534"/>
      <c r="E34" s="534"/>
      <c r="F34" s="534"/>
      <c r="G34" s="535"/>
      <c r="H34" s="385"/>
      <c r="I34" s="2"/>
      <c r="J34" s="2"/>
      <c r="K34" s="2"/>
      <c r="L34" s="2"/>
      <c r="M34" s="2"/>
    </row>
    <row r="35" spans="1:13" ht="74.25" customHeight="1" x14ac:dyDescent="0.3">
      <c r="A35" s="345"/>
      <c r="B35" s="533" t="s">
        <v>727</v>
      </c>
      <c r="C35" s="534"/>
      <c r="D35" s="534"/>
      <c r="E35" s="534"/>
      <c r="F35" s="534"/>
      <c r="G35" s="535"/>
      <c r="H35" s="385"/>
      <c r="I35" s="2"/>
      <c r="J35" s="2"/>
      <c r="K35" s="2"/>
      <c r="L35" s="2"/>
      <c r="M35" s="2"/>
    </row>
    <row r="36" spans="1:13" ht="62.25" customHeight="1" x14ac:dyDescent="0.3">
      <c r="A36" s="345"/>
      <c r="B36" s="387">
        <f>B33+1</f>
        <v>19</v>
      </c>
      <c r="C36" s="346" t="s">
        <v>756</v>
      </c>
      <c r="D36" s="352" t="s">
        <v>728</v>
      </c>
      <c r="E36" s="369" t="s">
        <v>314</v>
      </c>
      <c r="F36" s="368">
        <f>'06(a)-M.S External Development '!H346</f>
        <v>40</v>
      </c>
      <c r="G36" s="354"/>
      <c r="H36" s="385"/>
      <c r="I36" s="2"/>
      <c r="J36" s="2"/>
      <c r="K36" s="2"/>
      <c r="L36" s="2"/>
      <c r="M36" s="2"/>
    </row>
    <row r="37" spans="1:13" ht="24.75" customHeight="1" thickBot="1" x14ac:dyDescent="0.35">
      <c r="A37" s="345"/>
      <c r="B37" s="515" t="s">
        <v>321</v>
      </c>
      <c r="C37" s="516"/>
      <c r="D37" s="516"/>
      <c r="E37" s="516"/>
      <c r="F37" s="516"/>
      <c r="G37" s="517"/>
      <c r="H37" s="388">
        <f>SUM(H7:H36)</f>
        <v>0</v>
      </c>
      <c r="I37" s="2"/>
      <c r="J37" s="2"/>
      <c r="K37" s="2"/>
      <c r="L37" s="2"/>
      <c r="M37" s="2"/>
    </row>
    <row r="38" spans="1:13" ht="24.75" customHeight="1" thickBot="1" x14ac:dyDescent="0.35">
      <c r="A38" s="345"/>
      <c r="B38" s="389"/>
      <c r="C38" s="390"/>
      <c r="D38" s="390"/>
      <c r="E38" s="390"/>
      <c r="F38" s="390"/>
      <c r="G38" s="391"/>
      <c r="H38" s="392"/>
      <c r="I38" s="2"/>
      <c r="J38" s="2"/>
      <c r="K38" s="2"/>
      <c r="L38" s="2"/>
      <c r="M38" s="2"/>
    </row>
    <row r="39" spans="1:13" ht="37.5" customHeight="1" x14ac:dyDescent="0.3">
      <c r="A39" s="355"/>
      <c r="B39" s="543" t="s">
        <v>398</v>
      </c>
      <c r="C39" s="537"/>
      <c r="D39" s="537"/>
      <c r="E39" s="537"/>
      <c r="F39" s="537"/>
      <c r="G39" s="538"/>
      <c r="H39" s="393"/>
      <c r="I39" s="218"/>
      <c r="J39" s="4"/>
      <c r="K39" s="4"/>
      <c r="L39" s="4"/>
      <c r="M39" s="4"/>
    </row>
    <row r="40" spans="1:13" ht="44.25" customHeight="1" x14ac:dyDescent="0.3">
      <c r="A40" s="355"/>
      <c r="B40" s="384">
        <f>B36+1</f>
        <v>20</v>
      </c>
      <c r="C40" s="346" t="str">
        <f>"SURFACE-REN"&amp;CHAR(10)&amp;"N.S.I -" &amp; TEXT(VALUE(RIGHT(C36,2))+1,"00")</f>
        <v>SURFACE-REN
N.S.I -42</v>
      </c>
      <c r="D40" s="352" t="s">
        <v>729</v>
      </c>
      <c r="E40" s="369" t="s">
        <v>393</v>
      </c>
      <c r="F40" s="368">
        <f>'06(a)-M.S External Development '!H358</f>
        <v>1</v>
      </c>
      <c r="G40" s="356"/>
      <c r="H40" s="385"/>
      <c r="I40" s="218"/>
      <c r="J40" s="357"/>
      <c r="K40" s="358"/>
      <c r="L40" s="359"/>
      <c r="M40" s="359"/>
    </row>
    <row r="41" spans="1:13" ht="82.8" x14ac:dyDescent="0.3">
      <c r="A41" s="355"/>
      <c r="B41" s="384">
        <f t="shared" ref="B41:B42" si="3">B40+1</f>
        <v>21</v>
      </c>
      <c r="C41" s="346" t="str">
        <f t="shared" ref="C41:C42" si="4">"SURFACE-REN"&amp;CHAR(10)&amp;"N.S.I -" &amp; TEXT(VALUE(RIGHT(C40,2))+1,"00")</f>
        <v>SURFACE-REN
N.S.I -43</v>
      </c>
      <c r="D41" s="352" t="s">
        <v>730</v>
      </c>
      <c r="E41" s="369" t="s">
        <v>393</v>
      </c>
      <c r="F41" s="368">
        <f>'06(a)-M.S External Development '!H371</f>
        <v>60</v>
      </c>
      <c r="G41" s="356"/>
      <c r="H41" s="385"/>
      <c r="I41" s="218"/>
      <c r="J41" s="357"/>
      <c r="K41" s="358"/>
      <c r="L41" s="359"/>
      <c r="M41" s="359"/>
    </row>
    <row r="42" spans="1:13" ht="83.4" thickBot="1" x14ac:dyDescent="0.35">
      <c r="A42" s="355"/>
      <c r="B42" s="384">
        <f t="shared" si="3"/>
        <v>22</v>
      </c>
      <c r="C42" s="346" t="str">
        <f t="shared" si="4"/>
        <v>SURFACE-REN
N.S.I -44</v>
      </c>
      <c r="D42" s="352" t="s">
        <v>731</v>
      </c>
      <c r="E42" s="369" t="s">
        <v>393</v>
      </c>
      <c r="F42" s="368">
        <f>'06(a)-M.S External Development '!H387</f>
        <v>128</v>
      </c>
      <c r="G42" s="356"/>
      <c r="H42" s="385"/>
      <c r="I42" s="218"/>
      <c r="J42" s="357"/>
      <c r="K42" s="358"/>
      <c r="L42" s="359"/>
      <c r="M42" s="359"/>
    </row>
    <row r="43" spans="1:13" ht="28.5" customHeight="1" thickBot="1" x14ac:dyDescent="0.35">
      <c r="A43" s="355"/>
      <c r="B43" s="518" t="s">
        <v>324</v>
      </c>
      <c r="C43" s="519"/>
      <c r="D43" s="519"/>
      <c r="E43" s="519"/>
      <c r="F43" s="519"/>
      <c r="G43" s="520"/>
      <c r="H43" s="394">
        <f>SUM(H39:H42)</f>
        <v>0</v>
      </c>
      <c r="I43" s="2"/>
      <c r="J43" s="4"/>
      <c r="K43" s="4"/>
      <c r="L43" s="4"/>
      <c r="M43" s="4"/>
    </row>
    <row r="44" spans="1:13" ht="13.5" customHeight="1" thickBot="1" x14ac:dyDescent="0.35">
      <c r="A44" s="2"/>
      <c r="B44" s="389"/>
      <c r="C44" s="395"/>
      <c r="D44" s="396"/>
      <c r="E44" s="390"/>
      <c r="F44" s="390"/>
      <c r="G44" s="391"/>
      <c r="H44" s="397"/>
      <c r="I44" s="2"/>
      <c r="J44" s="4"/>
      <c r="K44" s="4"/>
      <c r="L44" s="4"/>
      <c r="M44" s="4"/>
    </row>
    <row r="45" spans="1:13" ht="30.75" customHeight="1" x14ac:dyDescent="0.3">
      <c r="A45" s="2"/>
      <c r="B45" s="527" t="s">
        <v>399</v>
      </c>
      <c r="C45" s="528"/>
      <c r="D45" s="528"/>
      <c r="E45" s="528"/>
      <c r="F45" s="528"/>
      <c r="G45" s="529"/>
      <c r="H45" s="398"/>
      <c r="I45" s="2"/>
      <c r="J45" s="4"/>
      <c r="K45" s="4"/>
      <c r="L45" s="4"/>
      <c r="M45" s="4"/>
    </row>
    <row r="46" spans="1:13" ht="30" customHeight="1" x14ac:dyDescent="0.3">
      <c r="A46" s="342"/>
      <c r="B46" s="536" t="s">
        <v>400</v>
      </c>
      <c r="C46" s="537"/>
      <c r="D46" s="537"/>
      <c r="E46" s="537"/>
      <c r="F46" s="537"/>
      <c r="G46" s="538"/>
      <c r="H46" s="399"/>
      <c r="I46" s="343"/>
      <c r="J46" s="4"/>
      <c r="K46" s="4"/>
      <c r="L46" s="4"/>
      <c r="M46" s="4"/>
    </row>
    <row r="47" spans="1:13" ht="186" customHeight="1" x14ac:dyDescent="0.3">
      <c r="A47" s="342"/>
      <c r="B47" s="533" t="s">
        <v>732</v>
      </c>
      <c r="C47" s="534"/>
      <c r="D47" s="534"/>
      <c r="E47" s="534"/>
      <c r="F47" s="534"/>
      <c r="G47" s="535"/>
      <c r="H47" s="383"/>
      <c r="I47" s="342"/>
      <c r="J47" s="4"/>
      <c r="K47" s="4"/>
      <c r="L47" s="4"/>
      <c r="M47" s="4"/>
    </row>
    <row r="48" spans="1:13" ht="55.2" x14ac:dyDescent="0.3">
      <c r="A48" s="342"/>
      <c r="B48" s="384">
        <f>B42+1</f>
        <v>23</v>
      </c>
      <c r="C48" s="346" t="s">
        <v>401</v>
      </c>
      <c r="D48" s="347" t="s">
        <v>733</v>
      </c>
      <c r="E48" s="346" t="s">
        <v>318</v>
      </c>
      <c r="F48" s="368">
        <f>'06(a)-M.S External Development '!H399</f>
        <v>2</v>
      </c>
      <c r="G48" s="360"/>
      <c r="H48" s="385"/>
      <c r="I48" s="342"/>
      <c r="J48" s="4"/>
      <c r="K48" s="4"/>
      <c r="L48" s="4"/>
      <c r="M48" s="4"/>
    </row>
    <row r="49" spans="1:13" ht="55.2" x14ac:dyDescent="0.3">
      <c r="A49" s="342"/>
      <c r="B49" s="384">
        <f>B48+1</f>
        <v>24</v>
      </c>
      <c r="C49" s="346" t="s">
        <v>402</v>
      </c>
      <c r="D49" s="347" t="s">
        <v>734</v>
      </c>
      <c r="E49" s="346" t="s">
        <v>318</v>
      </c>
      <c r="F49" s="368">
        <f>'06(a)-M.S External Development '!H411</f>
        <v>1</v>
      </c>
      <c r="G49" s="360"/>
      <c r="H49" s="385"/>
      <c r="I49" s="342"/>
      <c r="J49" s="4"/>
      <c r="K49" s="4"/>
      <c r="L49" s="4"/>
      <c r="M49" s="4"/>
    </row>
    <row r="50" spans="1:13" ht="55.2" x14ac:dyDescent="0.3">
      <c r="A50" s="342"/>
      <c r="B50" s="384">
        <f>B49+1</f>
        <v>25</v>
      </c>
      <c r="C50" s="346" t="s">
        <v>403</v>
      </c>
      <c r="D50" s="347" t="s">
        <v>735</v>
      </c>
      <c r="E50" s="346" t="s">
        <v>318</v>
      </c>
      <c r="F50" s="368">
        <f>'06(a)-M.S External Development '!H436</f>
        <v>1</v>
      </c>
      <c r="G50" s="360"/>
      <c r="H50" s="385"/>
      <c r="I50" s="342"/>
      <c r="J50" s="4"/>
      <c r="K50" s="4"/>
      <c r="L50" s="4"/>
      <c r="M50" s="4"/>
    </row>
    <row r="51" spans="1:13" ht="41.4" x14ac:dyDescent="0.3">
      <c r="A51" s="342"/>
      <c r="B51" s="384">
        <f>B50+1</f>
        <v>26</v>
      </c>
      <c r="C51" s="346" t="s">
        <v>404</v>
      </c>
      <c r="D51" s="347" t="s">
        <v>736</v>
      </c>
      <c r="E51" s="346" t="s">
        <v>318</v>
      </c>
      <c r="F51" s="368">
        <f>'06(a)-M.S External Development '!H448</f>
        <v>1</v>
      </c>
      <c r="G51" s="360"/>
      <c r="H51" s="385"/>
      <c r="I51" s="342"/>
      <c r="J51" s="4"/>
      <c r="K51" s="4"/>
      <c r="L51" s="4"/>
      <c r="M51" s="4"/>
    </row>
    <row r="52" spans="1:13" ht="24.75" customHeight="1" thickBot="1" x14ac:dyDescent="0.35">
      <c r="A52" s="342"/>
      <c r="B52" s="515" t="s">
        <v>321</v>
      </c>
      <c r="C52" s="516"/>
      <c r="D52" s="516"/>
      <c r="E52" s="516"/>
      <c r="F52" s="516"/>
      <c r="G52" s="517"/>
      <c r="H52" s="388">
        <f>SUM(H47:H51)</f>
        <v>0</v>
      </c>
      <c r="I52" s="342"/>
      <c r="J52" s="4"/>
      <c r="K52" s="4"/>
      <c r="L52" s="4"/>
      <c r="M52" s="4"/>
    </row>
    <row r="53" spans="1:13" ht="13.5" customHeight="1" thickBot="1" x14ac:dyDescent="0.35">
      <c r="A53" s="342"/>
      <c r="B53" s="400"/>
      <c r="C53" s="401"/>
      <c r="D53" s="401"/>
      <c r="E53" s="401"/>
      <c r="F53" s="401"/>
      <c r="G53" s="402"/>
      <c r="H53" s="403"/>
      <c r="I53" s="342"/>
      <c r="J53" s="4"/>
      <c r="K53" s="4"/>
      <c r="L53" s="4"/>
      <c r="M53" s="4"/>
    </row>
    <row r="54" spans="1:13" ht="24" customHeight="1" x14ac:dyDescent="0.3">
      <c r="A54" s="342"/>
      <c r="B54" s="536" t="s">
        <v>405</v>
      </c>
      <c r="C54" s="537"/>
      <c r="D54" s="537"/>
      <c r="E54" s="537"/>
      <c r="F54" s="537"/>
      <c r="G54" s="538"/>
      <c r="H54" s="404"/>
      <c r="I54" s="342"/>
      <c r="J54" s="4"/>
      <c r="K54" s="4"/>
      <c r="L54" s="4"/>
      <c r="M54" s="4"/>
    </row>
    <row r="55" spans="1:13" ht="166.5" customHeight="1" x14ac:dyDescent="0.3">
      <c r="A55" s="342"/>
      <c r="B55" s="533" t="s">
        <v>737</v>
      </c>
      <c r="C55" s="534"/>
      <c r="D55" s="534"/>
      <c r="E55" s="534"/>
      <c r="F55" s="534"/>
      <c r="G55" s="535"/>
      <c r="H55" s="383"/>
      <c r="I55" s="342"/>
      <c r="J55" s="4"/>
      <c r="K55" s="4"/>
      <c r="L55" s="4"/>
      <c r="M55" s="4"/>
    </row>
    <row r="56" spans="1:13" ht="41.4" x14ac:dyDescent="0.3">
      <c r="A56" s="342"/>
      <c r="B56" s="384">
        <f>B51+1</f>
        <v>27</v>
      </c>
      <c r="C56" s="346" t="s">
        <v>757</v>
      </c>
      <c r="D56" s="347" t="s">
        <v>738</v>
      </c>
      <c r="E56" s="346" t="s">
        <v>318</v>
      </c>
      <c r="F56" s="368">
        <f>'06(a)-M.S External Development '!H484</f>
        <v>1</v>
      </c>
      <c r="G56" s="361"/>
      <c r="H56" s="385"/>
      <c r="I56" s="342"/>
      <c r="J56" s="362"/>
      <c r="K56" s="358"/>
      <c r="L56" s="359"/>
      <c r="M56" s="359"/>
    </row>
    <row r="57" spans="1:13" ht="42" thickBot="1" x14ac:dyDescent="0.35">
      <c r="A57" s="342"/>
      <c r="B57" s="384">
        <f>B56+1</f>
        <v>28</v>
      </c>
      <c r="C57" s="346" t="str">
        <f>"ELEC"&amp;CHAR(10)&amp;"N.S.I -" &amp; TEXT(VALUE(RIGHT(C56,2))+1,"00")</f>
        <v>ELEC
N.S.I -02</v>
      </c>
      <c r="D57" s="347" t="s">
        <v>739</v>
      </c>
      <c r="E57" s="346" t="s">
        <v>314</v>
      </c>
      <c r="F57" s="368">
        <f>'06(a)-M.S External Development '!H496</f>
        <v>30</v>
      </c>
      <c r="G57" s="361"/>
      <c r="H57" s="385"/>
      <c r="I57" s="342"/>
      <c r="J57" s="362"/>
      <c r="K57" s="358"/>
      <c r="L57" s="359"/>
      <c r="M57" s="359"/>
    </row>
    <row r="58" spans="1:13" ht="24.75" customHeight="1" thickBot="1" x14ac:dyDescent="0.35">
      <c r="A58" s="342"/>
      <c r="B58" s="518" t="s">
        <v>324</v>
      </c>
      <c r="C58" s="519"/>
      <c r="D58" s="519"/>
      <c r="E58" s="519"/>
      <c r="F58" s="519"/>
      <c r="G58" s="520"/>
      <c r="H58" s="394">
        <f>SUM(H54:H57)</f>
        <v>0</v>
      </c>
      <c r="I58" s="342"/>
      <c r="J58" s="362"/>
      <c r="K58" s="358"/>
      <c r="L58" s="359"/>
      <c r="M58" s="359"/>
    </row>
    <row r="59" spans="1:13" ht="13.5" customHeight="1" x14ac:dyDescent="0.3">
      <c r="A59" s="2"/>
      <c r="B59" s="389"/>
      <c r="C59" s="395"/>
      <c r="D59" s="396"/>
      <c r="E59" s="390"/>
      <c r="F59" s="390"/>
      <c r="G59" s="391"/>
      <c r="H59" s="397"/>
      <c r="I59" s="2"/>
      <c r="J59" s="363"/>
      <c r="K59" s="358"/>
      <c r="L59" s="359"/>
      <c r="M59" s="359"/>
    </row>
    <row r="60" spans="1:13" ht="13.5" customHeight="1" x14ac:dyDescent="0.3">
      <c r="A60" s="2"/>
      <c r="B60" s="389"/>
      <c r="C60" s="395"/>
      <c r="D60" s="396"/>
      <c r="E60" s="390"/>
      <c r="F60" s="390"/>
      <c r="G60" s="391"/>
      <c r="H60" s="397"/>
      <c r="I60" s="2"/>
      <c r="J60" s="363"/>
      <c r="K60" s="358"/>
      <c r="L60" s="359"/>
      <c r="M60" s="359"/>
    </row>
    <row r="61" spans="1:13" ht="24" customHeight="1" x14ac:dyDescent="0.3">
      <c r="A61" s="2"/>
      <c r="B61" s="527" t="s">
        <v>406</v>
      </c>
      <c r="C61" s="528"/>
      <c r="D61" s="528"/>
      <c r="E61" s="528"/>
      <c r="F61" s="528"/>
      <c r="G61" s="529"/>
      <c r="H61" s="398"/>
      <c r="I61" s="2"/>
      <c r="J61" s="363"/>
      <c r="K61" s="358"/>
      <c r="L61" s="359"/>
      <c r="M61" s="359"/>
    </row>
    <row r="62" spans="1:13" ht="23.25" customHeight="1" x14ac:dyDescent="0.3">
      <c r="A62" s="2"/>
      <c r="B62" s="530" t="s">
        <v>407</v>
      </c>
      <c r="C62" s="531"/>
      <c r="D62" s="531"/>
      <c r="E62" s="531"/>
      <c r="F62" s="531"/>
      <c r="G62" s="532"/>
      <c r="H62" s="405"/>
      <c r="I62" s="2"/>
      <c r="J62" s="363"/>
      <c r="K62" s="358"/>
      <c r="L62" s="359"/>
      <c r="M62" s="359"/>
    </row>
    <row r="63" spans="1:13" ht="13.8" x14ac:dyDescent="0.3">
      <c r="A63" s="2"/>
      <c r="B63" s="533" t="s">
        <v>740</v>
      </c>
      <c r="C63" s="534"/>
      <c r="D63" s="534"/>
      <c r="E63" s="534"/>
      <c r="F63" s="534"/>
      <c r="G63" s="535"/>
      <c r="H63" s="385"/>
      <c r="I63" s="2"/>
      <c r="J63" s="357"/>
      <c r="K63" s="358"/>
      <c r="L63" s="359"/>
      <c r="M63" s="359"/>
    </row>
    <row r="64" spans="1:13" ht="55.2" x14ac:dyDescent="0.3">
      <c r="A64" s="2"/>
      <c r="B64" s="384">
        <f>B57+1</f>
        <v>29</v>
      </c>
      <c r="C64" s="346" t="s">
        <v>758</v>
      </c>
      <c r="D64" s="347" t="s">
        <v>741</v>
      </c>
      <c r="E64" s="346" t="s">
        <v>357</v>
      </c>
      <c r="F64" s="368">
        <f>'06(a)-M.S External Development '!H508</f>
        <v>1</v>
      </c>
      <c r="G64" s="361"/>
      <c r="H64" s="385"/>
      <c r="I64" s="2"/>
      <c r="J64" s="357"/>
      <c r="K64" s="358"/>
      <c r="L64" s="359"/>
      <c r="M64" s="359"/>
    </row>
    <row r="65" spans="1:13" ht="14.4" thickBot="1" x14ac:dyDescent="0.35">
      <c r="A65" s="2"/>
      <c r="B65" s="406"/>
      <c r="C65" s="407"/>
      <c r="D65" s="408"/>
      <c r="E65" s="407"/>
      <c r="F65" s="409"/>
      <c r="G65" s="410"/>
      <c r="H65" s="411">
        <f t="shared" ref="H65" si="5">ROUND(F65*G65,2)</f>
        <v>0</v>
      </c>
      <c r="I65" s="2"/>
      <c r="J65" s="357"/>
      <c r="K65" s="358"/>
      <c r="L65" s="359"/>
      <c r="M65" s="359"/>
    </row>
    <row r="66" spans="1:13" ht="21.75" customHeight="1" thickBot="1" x14ac:dyDescent="0.35">
      <c r="A66" s="2"/>
      <c r="B66" s="521" t="s">
        <v>321</v>
      </c>
      <c r="C66" s="522"/>
      <c r="D66" s="522"/>
      <c r="E66" s="522"/>
      <c r="F66" s="522"/>
      <c r="G66" s="523"/>
      <c r="H66" s="412">
        <f>SUM(H63:H65)</f>
        <v>0</v>
      </c>
      <c r="I66" s="2"/>
      <c r="J66" s="357"/>
      <c r="K66" s="358"/>
      <c r="L66" s="359"/>
      <c r="M66" s="359"/>
    </row>
    <row r="67" spans="1:13" ht="13.5" customHeight="1" x14ac:dyDescent="0.3">
      <c r="A67" s="2"/>
      <c r="B67" s="413"/>
      <c r="C67" s="414"/>
      <c r="D67" s="414"/>
      <c r="E67" s="414"/>
      <c r="F67" s="414"/>
      <c r="G67" s="415"/>
      <c r="H67" s="416"/>
      <c r="I67" s="2"/>
      <c r="J67" s="357"/>
      <c r="K67" s="358"/>
      <c r="L67" s="359"/>
      <c r="M67" s="359"/>
    </row>
    <row r="68" spans="1:13" ht="13.5" customHeight="1" x14ac:dyDescent="0.3">
      <c r="A68" s="2"/>
      <c r="B68" s="389"/>
      <c r="C68" s="395"/>
      <c r="D68" s="396"/>
      <c r="E68" s="390"/>
      <c r="F68" s="390"/>
      <c r="G68" s="391"/>
      <c r="H68" s="397"/>
      <c r="I68" s="2"/>
      <c r="J68" s="357"/>
      <c r="K68" s="358"/>
      <c r="L68" s="359"/>
      <c r="M68" s="359"/>
    </row>
    <row r="69" spans="1:13" ht="13.5" customHeight="1" x14ac:dyDescent="0.3">
      <c r="A69" s="2"/>
      <c r="B69" s="389"/>
      <c r="C69" s="395"/>
      <c r="D69" s="396"/>
      <c r="E69" s="390"/>
      <c r="F69" s="390"/>
      <c r="G69" s="391"/>
      <c r="H69" s="397"/>
      <c r="I69" s="2"/>
      <c r="J69" s="357"/>
      <c r="K69" s="358"/>
      <c r="L69" s="359"/>
      <c r="M69" s="359"/>
    </row>
    <row r="70" spans="1:13" ht="21" customHeight="1" x14ac:dyDescent="0.3">
      <c r="A70" s="2"/>
      <c r="B70" s="527" t="s">
        <v>408</v>
      </c>
      <c r="C70" s="528"/>
      <c r="D70" s="528"/>
      <c r="E70" s="528"/>
      <c r="F70" s="528"/>
      <c r="G70" s="529"/>
      <c r="H70" s="417"/>
      <c r="I70" s="2"/>
      <c r="J70" s="357"/>
      <c r="K70" s="358"/>
      <c r="L70" s="359"/>
      <c r="M70" s="359"/>
    </row>
    <row r="71" spans="1:13" ht="21.75" customHeight="1" x14ac:dyDescent="0.3">
      <c r="A71" s="2"/>
      <c r="B71" s="539" t="s">
        <v>409</v>
      </c>
      <c r="C71" s="540"/>
      <c r="D71" s="540"/>
      <c r="E71" s="540"/>
      <c r="F71" s="540"/>
      <c r="G71" s="541"/>
      <c r="H71" s="418"/>
      <c r="I71" s="2"/>
      <c r="J71" s="357"/>
      <c r="K71" s="358"/>
      <c r="L71" s="359"/>
      <c r="M71" s="359"/>
    </row>
    <row r="72" spans="1:13" ht="13.5" customHeight="1" x14ac:dyDescent="0.3">
      <c r="A72" s="2"/>
      <c r="B72" s="533" t="s">
        <v>742</v>
      </c>
      <c r="C72" s="534"/>
      <c r="D72" s="534"/>
      <c r="E72" s="534"/>
      <c r="F72" s="534"/>
      <c r="G72" s="535"/>
      <c r="H72" s="386"/>
      <c r="I72" s="2"/>
      <c r="J72" s="357"/>
      <c r="K72" s="358"/>
      <c r="L72" s="359"/>
      <c r="M72" s="359"/>
    </row>
    <row r="73" spans="1:13" ht="193.2" x14ac:dyDescent="0.3">
      <c r="A73" s="2"/>
      <c r="B73" s="419">
        <f>B64+1</f>
        <v>30</v>
      </c>
      <c r="C73" s="346" t="s">
        <v>410</v>
      </c>
      <c r="D73" s="420" t="s">
        <v>743</v>
      </c>
      <c r="E73" s="346" t="s">
        <v>357</v>
      </c>
      <c r="F73" s="368">
        <f>'06(a)-M.S External Development '!H521</f>
        <v>1</v>
      </c>
      <c r="G73" s="364"/>
      <c r="H73" s="385"/>
      <c r="I73" s="2"/>
      <c r="J73" s="357"/>
      <c r="K73" s="358"/>
      <c r="L73" s="359"/>
      <c r="M73" s="359"/>
    </row>
    <row r="74" spans="1:13" ht="60" customHeight="1" x14ac:dyDescent="0.3">
      <c r="A74" s="2"/>
      <c r="B74" s="419">
        <f t="shared" ref="B74:B76" si="6">B73+1</f>
        <v>31</v>
      </c>
      <c r="C74" s="346" t="str">
        <f t="shared" ref="C74:C76" si="7">"MISC"&amp;CHAR(10)&amp;"N.S.I -" &amp; TEXT(VALUE(RIGHT(C73,2))+1,"00")</f>
        <v>MISC
N.S.I -02</v>
      </c>
      <c r="D74" s="420" t="s">
        <v>744</v>
      </c>
      <c r="E74" s="346" t="s">
        <v>411</v>
      </c>
      <c r="F74" s="368">
        <f>'06(a)-M.S External Development '!H533</f>
        <v>1</v>
      </c>
      <c r="G74" s="364"/>
      <c r="H74" s="385"/>
      <c r="I74" s="2"/>
      <c r="J74" s="357"/>
      <c r="K74" s="358"/>
      <c r="L74" s="359"/>
      <c r="M74" s="359"/>
    </row>
    <row r="75" spans="1:13" ht="44.25" customHeight="1" x14ac:dyDescent="0.3">
      <c r="A75" s="2"/>
      <c r="B75" s="419">
        <f t="shared" si="6"/>
        <v>32</v>
      </c>
      <c r="C75" s="346" t="str">
        <f t="shared" si="7"/>
        <v>MISC
N.S.I -03</v>
      </c>
      <c r="D75" s="420" t="s">
        <v>745</v>
      </c>
      <c r="E75" s="346" t="s">
        <v>357</v>
      </c>
      <c r="F75" s="368">
        <f>'06(a)-M.S External Development '!H544</f>
        <v>1</v>
      </c>
      <c r="G75" s="364"/>
      <c r="H75" s="385"/>
      <c r="I75" s="2"/>
      <c r="J75" s="357"/>
      <c r="K75" s="358"/>
      <c r="L75" s="359"/>
      <c r="M75" s="359"/>
    </row>
    <row r="76" spans="1:13" ht="103.5" customHeight="1" x14ac:dyDescent="0.3">
      <c r="A76" s="2"/>
      <c r="B76" s="419">
        <f t="shared" si="6"/>
        <v>33</v>
      </c>
      <c r="C76" s="346" t="str">
        <f t="shared" si="7"/>
        <v>MISC
N.S.I -04</v>
      </c>
      <c r="D76" s="420" t="s">
        <v>746</v>
      </c>
      <c r="E76" s="346" t="s">
        <v>357</v>
      </c>
      <c r="F76" s="368">
        <f>'06(a)-M.S External Development '!H556</f>
        <v>1</v>
      </c>
      <c r="G76" s="364"/>
      <c r="H76" s="385"/>
      <c r="I76" s="2"/>
      <c r="J76" s="357"/>
      <c r="K76" s="358"/>
      <c r="L76" s="359"/>
      <c r="M76" s="359"/>
    </row>
    <row r="77" spans="1:13" ht="13.5" customHeight="1" thickBot="1" x14ac:dyDescent="0.35">
      <c r="A77" s="2"/>
      <c r="B77" s="421"/>
      <c r="C77" s="365"/>
      <c r="D77" s="365"/>
      <c r="E77" s="365"/>
      <c r="F77" s="366"/>
      <c r="G77" s="367"/>
      <c r="H77" s="422"/>
      <c r="I77" s="2"/>
      <c r="J77" s="357"/>
      <c r="K77" s="358"/>
      <c r="L77" s="359"/>
      <c r="M77" s="359"/>
    </row>
    <row r="78" spans="1:13" ht="18" customHeight="1" thickBot="1" x14ac:dyDescent="0.35">
      <c r="A78" s="2"/>
      <c r="B78" s="423"/>
      <c r="C78" s="424"/>
      <c r="D78" s="425" t="s">
        <v>324</v>
      </c>
      <c r="E78" s="426"/>
      <c r="F78" s="426"/>
      <c r="G78" s="427"/>
      <c r="H78" s="428">
        <f>SUM(H72:H77)</f>
        <v>0</v>
      </c>
      <c r="I78" s="2"/>
      <c r="J78" s="357"/>
      <c r="K78" s="358"/>
      <c r="L78" s="359"/>
      <c r="M78" s="359"/>
    </row>
    <row r="79" spans="1:13" ht="13.5" customHeight="1" x14ac:dyDescent="0.3">
      <c r="A79" s="2"/>
      <c r="B79" s="375"/>
      <c r="C79" s="376"/>
      <c r="D79" s="377"/>
      <c r="E79" s="375"/>
      <c r="F79" s="375"/>
      <c r="G79" s="378"/>
      <c r="H79" s="379"/>
      <c r="I79" s="2"/>
      <c r="J79" s="357"/>
      <c r="K79" s="358"/>
      <c r="L79" s="359"/>
      <c r="M79" s="359"/>
    </row>
    <row r="80" spans="1:13" ht="13.5" customHeight="1" x14ac:dyDescent="0.3">
      <c r="A80" s="2"/>
      <c r="B80" s="375"/>
      <c r="C80" s="376"/>
      <c r="D80" s="377"/>
      <c r="E80" s="375"/>
      <c r="F80" s="375"/>
      <c r="G80" s="378"/>
      <c r="H80" s="379"/>
      <c r="I80" s="2"/>
      <c r="J80" s="357"/>
      <c r="K80" s="358"/>
      <c r="L80" s="359"/>
      <c r="M80" s="359"/>
    </row>
    <row r="81" spans="1:13" ht="23.25" customHeight="1" x14ac:dyDescent="0.3">
      <c r="A81" s="2"/>
      <c r="B81" s="524" t="s">
        <v>412</v>
      </c>
      <c r="C81" s="525"/>
      <c r="D81" s="525"/>
      <c r="E81" s="525"/>
      <c r="F81" s="525"/>
      <c r="G81" s="526"/>
      <c r="H81" s="380">
        <f>H37+H52+H66</f>
        <v>0</v>
      </c>
      <c r="I81" s="2"/>
      <c r="J81" s="357"/>
      <c r="K81" s="358"/>
      <c r="L81" s="359"/>
      <c r="M81" s="359"/>
    </row>
    <row r="82" spans="1:13" ht="23.25" customHeight="1" x14ac:dyDescent="0.3">
      <c r="A82" s="2"/>
      <c r="B82" s="524" t="s">
        <v>413</v>
      </c>
      <c r="C82" s="525"/>
      <c r="D82" s="525"/>
      <c r="E82" s="525"/>
      <c r="F82" s="525"/>
      <c r="G82" s="526"/>
      <c r="H82" s="380">
        <f>H78+H58+H43</f>
        <v>0</v>
      </c>
      <c r="I82" s="2"/>
      <c r="J82" s="357"/>
      <c r="K82" s="358"/>
      <c r="L82" s="359"/>
      <c r="M82" s="359"/>
    </row>
    <row r="83" spans="1:13" ht="23.25" customHeight="1" x14ac:dyDescent="0.3">
      <c r="A83" s="2"/>
      <c r="B83" s="524" t="s">
        <v>414</v>
      </c>
      <c r="C83" s="525"/>
      <c r="D83" s="525"/>
      <c r="E83" s="525"/>
      <c r="F83" s="525"/>
      <c r="G83" s="526"/>
      <c r="H83" s="380">
        <f>H81+H82</f>
        <v>0</v>
      </c>
      <c r="I83" s="2"/>
      <c r="J83" s="357"/>
      <c r="K83" s="358"/>
      <c r="L83" s="359"/>
      <c r="M83" s="359"/>
    </row>
    <row r="84" spans="1:13" ht="13.5" customHeight="1" x14ac:dyDescent="0.3">
      <c r="A84" s="2"/>
      <c r="B84" s="2"/>
      <c r="C84" s="3"/>
      <c r="D84" s="4"/>
      <c r="E84" s="2"/>
      <c r="F84" s="2"/>
      <c r="G84" s="337"/>
      <c r="H84" s="6"/>
      <c r="I84" s="2"/>
      <c r="J84" s="4"/>
      <c r="K84" s="4"/>
      <c r="L84" s="4"/>
      <c r="M84" s="4"/>
    </row>
    <row r="85" spans="1:13" ht="13.5" customHeight="1" x14ac:dyDescent="0.3">
      <c r="A85" s="2"/>
      <c r="B85" s="2"/>
      <c r="C85" s="3"/>
      <c r="D85" s="4"/>
      <c r="E85" s="2"/>
      <c r="F85" s="2"/>
      <c r="G85" s="337"/>
      <c r="H85" s="6"/>
      <c r="I85" s="2"/>
      <c r="J85" s="2"/>
      <c r="K85" s="2"/>
      <c r="L85" s="2"/>
      <c r="M85" s="2"/>
    </row>
    <row r="86" spans="1:13" ht="13.5" customHeight="1" x14ac:dyDescent="0.3">
      <c r="A86" s="2"/>
      <c r="B86" s="2"/>
      <c r="C86" s="3"/>
      <c r="D86" s="4"/>
      <c r="E86" s="2"/>
      <c r="F86" s="2"/>
      <c r="G86" s="337"/>
      <c r="H86" s="6"/>
      <c r="I86" s="2"/>
      <c r="J86" s="2"/>
      <c r="K86" s="2"/>
      <c r="L86" s="2"/>
      <c r="M86" s="2"/>
    </row>
    <row r="87" spans="1:13" ht="13.5" customHeight="1" x14ac:dyDescent="0.3">
      <c r="A87" s="2"/>
      <c r="B87" s="2"/>
      <c r="C87" s="3"/>
      <c r="D87" s="4"/>
      <c r="E87" s="2"/>
      <c r="F87" s="2"/>
      <c r="G87" s="337"/>
      <c r="H87" s="6"/>
      <c r="I87" s="2"/>
      <c r="J87" s="2"/>
      <c r="K87" s="2"/>
      <c r="L87" s="2"/>
      <c r="M87" s="2"/>
    </row>
  </sheetData>
  <mergeCells count="35">
    <mergeCell ref="B2:H2"/>
    <mergeCell ref="B4:G4"/>
    <mergeCell ref="B5:G5"/>
    <mergeCell ref="B6:G6"/>
    <mergeCell ref="B9:G9"/>
    <mergeCell ref="B10:G10"/>
    <mergeCell ref="B12:G12"/>
    <mergeCell ref="B29:G29"/>
    <mergeCell ref="B34:G34"/>
    <mergeCell ref="B35:G35"/>
    <mergeCell ref="B39:G39"/>
    <mergeCell ref="B13:G13"/>
    <mergeCell ref="B21:G21"/>
    <mergeCell ref="B22:G22"/>
    <mergeCell ref="B25:G25"/>
    <mergeCell ref="B26:G26"/>
    <mergeCell ref="B81:G81"/>
    <mergeCell ref="B82:G82"/>
    <mergeCell ref="B83:G83"/>
    <mergeCell ref="B61:G61"/>
    <mergeCell ref="B62:G62"/>
    <mergeCell ref="B63:G63"/>
    <mergeCell ref="B70:G70"/>
    <mergeCell ref="B71:G71"/>
    <mergeCell ref="B72:G72"/>
    <mergeCell ref="B52:G52"/>
    <mergeCell ref="B37:G37"/>
    <mergeCell ref="B43:G43"/>
    <mergeCell ref="B58:G58"/>
    <mergeCell ref="B66:G66"/>
    <mergeCell ref="B54:G54"/>
    <mergeCell ref="B55:G55"/>
    <mergeCell ref="B45:G45"/>
    <mergeCell ref="B46:G46"/>
    <mergeCell ref="B47:G47"/>
  </mergeCells>
  <printOptions horizontalCentered="1"/>
  <pageMargins left="0.16278405613806049" right="0.11994614662804458" top="0.75" bottom="0.75" header="0" footer="0"/>
  <pageSetup paperSize="9" scale="56" orientation="portrait"/>
  <headerFooter>
    <oddFooter>&amp;L&amp;F&amp;RPage &amp;P of</oddFooter>
  </headerFooter>
</worksheet>
</file>

<file path=docMetadata/LabelInfo.xml><?xml version="1.0" encoding="utf-8"?>
<clbl:labelList xmlns:clbl="http://schemas.microsoft.com/office/2020/mipLabelMetadata">
  <clbl:label id="{8b77875e-5908-45a0-9cb4-dec9ae074618}" enabled="1" method="Privileged" siteId="{0f9e35db-544f-4f60-bdcc-5ea416e6dc7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01-G.Summary</vt:lpstr>
      <vt:lpstr>02-Summary (Retro-fitting Works</vt:lpstr>
      <vt:lpstr>03-B.O.Q CIVIL WORK</vt:lpstr>
      <vt:lpstr>03(a)-M.S Civil Work</vt:lpstr>
      <vt:lpstr>04-B.O.Q Electrical WORK</vt:lpstr>
      <vt:lpstr>04(a)-M.S Electrical Work</vt:lpstr>
      <vt:lpstr>05-B.O.Q PHE Works</vt:lpstr>
      <vt:lpstr>05(a)-M.S PHE  Work</vt:lpstr>
      <vt:lpstr>06-External Development</vt:lpstr>
      <vt:lpstr>06(a)-M.S External Development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zeeshan.shehzad@undp.org</dc:creator>
  <cp:lastModifiedBy>Imran Ahmed Malik</cp:lastModifiedBy>
  <dcterms:created xsi:type="dcterms:W3CDTF">2018-02-26T07:12:16Z</dcterms:created>
  <dcterms:modified xsi:type="dcterms:W3CDTF">2026-08-05T07:10:13Z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{15C41D1B-8790-41C6-BFB6-36361E988327}</vt:lpwstr>
  </property>
</Properties>
</file>